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0" windowWidth="12495" windowHeight="53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1282" i="1"/>
  <c r="A1278"/>
  <c r="C1278" s="1"/>
  <c r="B1277"/>
  <c r="B1289" s="1"/>
  <c r="A1277"/>
  <c r="C1277" s="1"/>
  <c r="C1276"/>
  <c r="A1276"/>
  <c r="A1275"/>
  <c r="C1275" s="1"/>
  <c r="C1274"/>
  <c r="A1274"/>
  <c r="G1273"/>
  <c r="C1273"/>
  <c r="A1273"/>
  <c r="A1272"/>
  <c r="C1272" s="1"/>
  <c r="A1271"/>
  <c r="C1271" s="1"/>
  <c r="A1270"/>
  <c r="C1270" s="1"/>
  <c r="C1269"/>
  <c r="C1289" s="1"/>
  <c r="A1269"/>
  <c r="A1289" s="1"/>
  <c r="G1262"/>
  <c r="A1262"/>
  <c r="D1237"/>
  <c r="D1224"/>
  <c r="C1223"/>
  <c r="C1208"/>
  <c r="C1207"/>
  <c r="C1206"/>
  <c r="C1205"/>
  <c r="C1204"/>
  <c r="C1203"/>
  <c r="C1202"/>
  <c r="C1201"/>
  <c r="I1192"/>
  <c r="B1181"/>
  <c r="G1174"/>
  <c r="A1170"/>
  <c r="C1170" s="1"/>
  <c r="C1169"/>
  <c r="A1169"/>
  <c r="A1168"/>
  <c r="C1168" s="1"/>
  <c r="C1167"/>
  <c r="A1167"/>
  <c r="A1166"/>
  <c r="C1166" s="1"/>
  <c r="G1165"/>
  <c r="A1165"/>
  <c r="C1165" s="1"/>
  <c r="A1164"/>
  <c r="C1164" s="1"/>
  <c r="A1163"/>
  <c r="C1163" s="1"/>
  <c r="A1162"/>
  <c r="C1162" s="1"/>
  <c r="G1161"/>
  <c r="G1181" s="1"/>
  <c r="A1161"/>
  <c r="A1181" s="1"/>
  <c r="A1154"/>
  <c r="I1115"/>
  <c r="C1115"/>
  <c r="G1111"/>
  <c r="C1100"/>
  <c r="C1099"/>
  <c r="C1098"/>
  <c r="C1097"/>
  <c r="C1096"/>
  <c r="C1095"/>
  <c r="C1094"/>
  <c r="C1093"/>
  <c r="B1073"/>
  <c r="D1070"/>
  <c r="D1178" s="1"/>
  <c r="D1286" s="1"/>
  <c r="G1066"/>
  <c r="A1062"/>
  <c r="C1062" s="1"/>
  <c r="A1061"/>
  <c r="C1061" s="1"/>
  <c r="A1060"/>
  <c r="C1060" s="1"/>
  <c r="A1059"/>
  <c r="C1059" s="1"/>
  <c r="A1058"/>
  <c r="C1058" s="1"/>
  <c r="G1057"/>
  <c r="G1073" s="1"/>
  <c r="A1057"/>
  <c r="C1057" s="1"/>
  <c r="A1056"/>
  <c r="C1056" s="1"/>
  <c r="A1055"/>
  <c r="C1055" s="1"/>
  <c r="A1054"/>
  <c r="C1054" s="1"/>
  <c r="A1053"/>
  <c r="A1073" s="1"/>
  <c r="A1046"/>
  <c r="D1020"/>
  <c r="D1128" s="1"/>
  <c r="D1236" s="1"/>
  <c r="C1007"/>
  <c r="G1003"/>
  <c r="G1046" s="1"/>
  <c r="G1074" s="1"/>
  <c r="C992"/>
  <c r="C991"/>
  <c r="C990"/>
  <c r="C989"/>
  <c r="C988"/>
  <c r="C987"/>
  <c r="C986"/>
  <c r="C985"/>
  <c r="B963"/>
  <c r="G961"/>
  <c r="D961" s="1"/>
  <c r="D1069" s="1"/>
  <c r="D1177" s="1"/>
  <c r="D1285" s="1"/>
  <c r="G960"/>
  <c r="D960" s="1"/>
  <c r="D1068" s="1"/>
  <c r="D1176" s="1"/>
  <c r="D1284" s="1"/>
  <c r="G958"/>
  <c r="A954"/>
  <c r="C954" s="1"/>
  <c r="A953"/>
  <c r="C953" s="1"/>
  <c r="A952"/>
  <c r="C952" s="1"/>
  <c r="A951"/>
  <c r="C951" s="1"/>
  <c r="A950"/>
  <c r="C950" s="1"/>
  <c r="G949"/>
  <c r="A949"/>
  <c r="C949" s="1"/>
  <c r="A948"/>
  <c r="C948" s="1"/>
  <c r="A947"/>
  <c r="C947" s="1"/>
  <c r="A946"/>
  <c r="C946" s="1"/>
  <c r="G945"/>
  <c r="G963" s="1"/>
  <c r="A945"/>
  <c r="C945" s="1"/>
  <c r="C963" s="1"/>
  <c r="A938"/>
  <c r="G911"/>
  <c r="D911"/>
  <c r="D1019" s="1"/>
  <c r="D1127" s="1"/>
  <c r="D1235" s="1"/>
  <c r="D910"/>
  <c r="D1018" s="1"/>
  <c r="D1126" s="1"/>
  <c r="D1234" s="1"/>
  <c r="C899"/>
  <c r="G895"/>
  <c r="C884"/>
  <c r="C883"/>
  <c r="C882"/>
  <c r="G881"/>
  <c r="C881"/>
  <c r="C880"/>
  <c r="C879"/>
  <c r="C878"/>
  <c r="G877"/>
  <c r="G938" s="1"/>
  <c r="G964" s="1"/>
  <c r="C877"/>
  <c r="B855"/>
  <c r="G850"/>
  <c r="G855" s="1"/>
  <c r="A847"/>
  <c r="C846"/>
  <c r="A846"/>
  <c r="A845"/>
  <c r="C845" s="1"/>
  <c r="A844"/>
  <c r="C844" s="1"/>
  <c r="A843"/>
  <c r="C843" s="1"/>
  <c r="A842"/>
  <c r="C842" s="1"/>
  <c r="A841"/>
  <c r="C841" s="1"/>
  <c r="A840"/>
  <c r="C840" s="1"/>
  <c r="A839"/>
  <c r="C839" s="1"/>
  <c r="A838"/>
  <c r="C838" s="1"/>
  <c r="A837"/>
  <c r="A855" s="1"/>
  <c r="G830"/>
  <c r="A830"/>
  <c r="D801"/>
  <c r="D909" s="1"/>
  <c r="D1017" s="1"/>
  <c r="D1125" s="1"/>
  <c r="D1233" s="1"/>
  <c r="D800"/>
  <c r="D908" s="1"/>
  <c r="D1016" s="1"/>
  <c r="D1124" s="1"/>
  <c r="D1232" s="1"/>
  <c r="C791"/>
  <c r="C776"/>
  <c r="C775"/>
  <c r="C774"/>
  <c r="C773"/>
  <c r="C772"/>
  <c r="C771"/>
  <c r="C770"/>
  <c r="C769"/>
  <c r="B747"/>
  <c r="G742"/>
  <c r="I740"/>
  <c r="A739"/>
  <c r="A738"/>
  <c r="C738" s="1"/>
  <c r="A737"/>
  <c r="C737" s="1"/>
  <c r="A736"/>
  <c r="C736" s="1"/>
  <c r="A735"/>
  <c r="C735" s="1"/>
  <c r="A734"/>
  <c r="C734" s="1"/>
  <c r="G733"/>
  <c r="A733"/>
  <c r="C733" s="1"/>
  <c r="A732"/>
  <c r="C732" s="1"/>
  <c r="A731"/>
  <c r="C731" s="1"/>
  <c r="A730"/>
  <c r="C730" s="1"/>
  <c r="G729"/>
  <c r="G747" s="1"/>
  <c r="A729"/>
  <c r="C729" s="1"/>
  <c r="C747" s="1"/>
  <c r="A722"/>
  <c r="D691"/>
  <c r="D799" s="1"/>
  <c r="D907" s="1"/>
  <c r="D1015" s="1"/>
  <c r="D1123" s="1"/>
  <c r="D1231" s="1"/>
  <c r="C683"/>
  <c r="G679"/>
  <c r="G722" s="1"/>
  <c r="G748" s="1"/>
  <c r="C668"/>
  <c r="C667"/>
  <c r="C666"/>
  <c r="C665"/>
  <c r="C664"/>
  <c r="C663"/>
  <c r="C662"/>
  <c r="C661"/>
  <c r="B639"/>
  <c r="I638"/>
  <c r="G634"/>
  <c r="G633"/>
  <c r="A631"/>
  <c r="A630"/>
  <c r="C630" s="1"/>
  <c r="G629"/>
  <c r="A629"/>
  <c r="C629" s="1"/>
  <c r="I628"/>
  <c r="A628"/>
  <c r="C628" s="1"/>
  <c r="A627"/>
  <c r="C627" s="1"/>
  <c r="A626"/>
  <c r="C626" s="1"/>
  <c r="G625"/>
  <c r="A625"/>
  <c r="C625" s="1"/>
  <c r="A624"/>
  <c r="C624" s="1"/>
  <c r="A623"/>
  <c r="C623" s="1"/>
  <c r="C622"/>
  <c r="A622"/>
  <c r="G621"/>
  <c r="A621"/>
  <c r="A639" s="1"/>
  <c r="A579"/>
  <c r="D577"/>
  <c r="D690" s="1"/>
  <c r="D798" s="1"/>
  <c r="D906" s="1"/>
  <c r="D1014" s="1"/>
  <c r="D1122" s="1"/>
  <c r="D1230" s="1"/>
  <c r="D576"/>
  <c r="D689" s="1"/>
  <c r="D797" s="1"/>
  <c r="D905" s="1"/>
  <c r="D1013" s="1"/>
  <c r="D1121" s="1"/>
  <c r="D1229" s="1"/>
  <c r="D575"/>
  <c r="D688" s="1"/>
  <c r="D796" s="1"/>
  <c r="D904" s="1"/>
  <c r="D1012" s="1"/>
  <c r="D1120" s="1"/>
  <c r="D1228" s="1"/>
  <c r="C574"/>
  <c r="G570"/>
  <c r="I566"/>
  <c r="I570" s="1"/>
  <c r="G559"/>
  <c r="C559"/>
  <c r="G558"/>
  <c r="I575" s="1"/>
  <c r="C558"/>
  <c r="G557"/>
  <c r="C557"/>
  <c r="C556"/>
  <c r="C555"/>
  <c r="C554"/>
  <c r="C553"/>
  <c r="C552"/>
  <c r="B530"/>
  <c r="G525"/>
  <c r="A521"/>
  <c r="C521" s="1"/>
  <c r="C520"/>
  <c r="A520"/>
  <c r="A519"/>
  <c r="C519" s="1"/>
  <c r="C518"/>
  <c r="A518"/>
  <c r="A517"/>
  <c r="C517" s="1"/>
  <c r="C516"/>
  <c r="A516"/>
  <c r="A515"/>
  <c r="C515" s="1"/>
  <c r="C514"/>
  <c r="A514"/>
  <c r="A513"/>
  <c r="C513" s="1"/>
  <c r="G512"/>
  <c r="G530" s="1"/>
  <c r="A512"/>
  <c r="A530" s="1"/>
  <c r="G470"/>
  <c r="G533" s="1"/>
  <c r="A470"/>
  <c r="C466"/>
  <c r="C451"/>
  <c r="C450"/>
  <c r="C449"/>
  <c r="C448"/>
  <c r="C447"/>
  <c r="C446"/>
  <c r="C445"/>
  <c r="C444"/>
  <c r="I430"/>
  <c r="B422"/>
  <c r="G417"/>
  <c r="A413"/>
  <c r="C413" s="1"/>
  <c r="C412"/>
  <c r="A412"/>
  <c r="A411"/>
  <c r="C411" s="1"/>
  <c r="A410"/>
  <c r="C410" s="1"/>
  <c r="A409"/>
  <c r="C409" s="1"/>
  <c r="G408"/>
  <c r="G422" s="1"/>
  <c r="A408"/>
  <c r="C408" s="1"/>
  <c r="C407"/>
  <c r="A407"/>
  <c r="A406"/>
  <c r="C406" s="1"/>
  <c r="C405"/>
  <c r="A405"/>
  <c r="A404"/>
  <c r="A422" s="1"/>
  <c r="A362"/>
  <c r="D358"/>
  <c r="D466" s="1"/>
  <c r="D574" s="1"/>
  <c r="D683" s="1"/>
  <c r="D791" s="1"/>
  <c r="D899" s="1"/>
  <c r="D1007" s="1"/>
  <c r="D1115" s="1"/>
  <c r="D1223" s="1"/>
  <c r="C358"/>
  <c r="G357"/>
  <c r="D357" s="1"/>
  <c r="G354"/>
  <c r="G343"/>
  <c r="C343"/>
  <c r="G342"/>
  <c r="C342"/>
  <c r="G341"/>
  <c r="C341"/>
  <c r="G340"/>
  <c r="C340"/>
  <c r="C339"/>
  <c r="G338"/>
  <c r="C338"/>
  <c r="G337"/>
  <c r="C337"/>
  <c r="I336"/>
  <c r="G336"/>
  <c r="G362" s="1"/>
  <c r="G425" s="1"/>
  <c r="C336"/>
  <c r="B314"/>
  <c r="G309"/>
  <c r="A305"/>
  <c r="C305" s="1"/>
  <c r="C304"/>
  <c r="A304"/>
  <c r="A303"/>
  <c r="C303" s="1"/>
  <c r="A302"/>
  <c r="C302" s="1"/>
  <c r="A301"/>
  <c r="C301" s="1"/>
  <c r="G300"/>
  <c r="A300"/>
  <c r="C300" s="1"/>
  <c r="A299"/>
  <c r="C299" s="1"/>
  <c r="A298"/>
  <c r="C298" s="1"/>
  <c r="A297"/>
  <c r="C297" s="1"/>
  <c r="G296"/>
  <c r="G314" s="1"/>
  <c r="A296"/>
  <c r="C296" s="1"/>
  <c r="C314" s="1"/>
  <c r="B254"/>
  <c r="A254"/>
  <c r="D248"/>
  <c r="D356" s="1"/>
  <c r="D464" s="1"/>
  <c r="D572" s="1"/>
  <c r="D681" s="1"/>
  <c r="D789" s="1"/>
  <c r="D897" s="1"/>
  <c r="D1005" s="1"/>
  <c r="D1113" s="1"/>
  <c r="D1221" s="1"/>
  <c r="G246"/>
  <c r="C235"/>
  <c r="G234"/>
  <c r="C234"/>
  <c r="G233"/>
  <c r="C233"/>
  <c r="G232"/>
  <c r="C232"/>
  <c r="C231"/>
  <c r="G230"/>
  <c r="C230"/>
  <c r="G229"/>
  <c r="C229"/>
  <c r="G228"/>
  <c r="G254" s="1"/>
  <c r="G317" s="1"/>
  <c r="C228"/>
  <c r="C254" s="1"/>
  <c r="B207"/>
  <c r="G201"/>
  <c r="G200"/>
  <c r="G207" s="1"/>
  <c r="A197"/>
  <c r="C197" s="1"/>
  <c r="A196"/>
  <c r="C196" s="1"/>
  <c r="A195"/>
  <c r="C195" s="1"/>
  <c r="A194"/>
  <c r="C194" s="1"/>
  <c r="A193"/>
  <c r="C193" s="1"/>
  <c r="A192"/>
  <c r="C192" s="1"/>
  <c r="A191"/>
  <c r="C191" s="1"/>
  <c r="A190"/>
  <c r="C190" s="1"/>
  <c r="A189"/>
  <c r="C189" s="1"/>
  <c r="A188"/>
  <c r="A207" s="1"/>
  <c r="G146"/>
  <c r="G210" s="1"/>
  <c r="B146"/>
  <c r="A146"/>
  <c r="D139"/>
  <c r="D247" s="1"/>
  <c r="D355" s="1"/>
  <c r="D463" s="1"/>
  <c r="D571" s="1"/>
  <c r="D680" s="1"/>
  <c r="D788" s="1"/>
  <c r="D896" s="1"/>
  <c r="D1004" s="1"/>
  <c r="D1112" s="1"/>
  <c r="D1220" s="1"/>
  <c r="C127"/>
  <c r="C126"/>
  <c r="C125"/>
  <c r="C124"/>
  <c r="C123"/>
  <c r="C122"/>
  <c r="C121"/>
  <c r="C120"/>
  <c r="C146" s="1"/>
  <c r="I103"/>
  <c r="I105" s="1"/>
  <c r="I101"/>
  <c r="B97"/>
  <c r="A97"/>
  <c r="I93"/>
  <c r="D93"/>
  <c r="D202" s="1"/>
  <c r="D310" s="1"/>
  <c r="D418" s="1"/>
  <c r="D526" s="1"/>
  <c r="D635" s="1"/>
  <c r="D743" s="1"/>
  <c r="D851" s="1"/>
  <c r="D959" s="1"/>
  <c r="D1067" s="1"/>
  <c r="D1175" s="1"/>
  <c r="D1283" s="1"/>
  <c r="G92"/>
  <c r="D92"/>
  <c r="D201" s="1"/>
  <c r="D309" s="1"/>
  <c r="D417" s="1"/>
  <c r="D525" s="1"/>
  <c r="D634" s="1"/>
  <c r="D742" s="1"/>
  <c r="D850" s="1"/>
  <c r="D958" s="1"/>
  <c r="G91"/>
  <c r="D91"/>
  <c r="D90"/>
  <c r="D199" s="1"/>
  <c r="D307" s="1"/>
  <c r="D415" s="1"/>
  <c r="D523" s="1"/>
  <c r="D632" s="1"/>
  <c r="D740" s="1"/>
  <c r="D848" s="1"/>
  <c r="D956" s="1"/>
  <c r="D1064" s="1"/>
  <c r="D1172" s="1"/>
  <c r="D1280" s="1"/>
  <c r="D89"/>
  <c r="D198" s="1"/>
  <c r="D306" s="1"/>
  <c r="D414" s="1"/>
  <c r="D522" s="1"/>
  <c r="D631" s="1"/>
  <c r="D739" s="1"/>
  <c r="D847" s="1"/>
  <c r="D955" s="1"/>
  <c r="D1063" s="1"/>
  <c r="D1171" s="1"/>
  <c r="D1279" s="1"/>
  <c r="D88"/>
  <c r="D197" s="1"/>
  <c r="D305" s="1"/>
  <c r="D413" s="1"/>
  <c r="D521" s="1"/>
  <c r="D630" s="1"/>
  <c r="D738" s="1"/>
  <c r="D846" s="1"/>
  <c r="D954" s="1"/>
  <c r="D1062" s="1"/>
  <c r="D1170" s="1"/>
  <c r="D1278" s="1"/>
  <c r="C88"/>
  <c r="D87"/>
  <c r="D196" s="1"/>
  <c r="D304" s="1"/>
  <c r="D412" s="1"/>
  <c r="D520" s="1"/>
  <c r="D629" s="1"/>
  <c r="D737" s="1"/>
  <c r="D845" s="1"/>
  <c r="D953" s="1"/>
  <c r="D1061" s="1"/>
  <c r="D1169" s="1"/>
  <c r="D1277" s="1"/>
  <c r="C87"/>
  <c r="D86"/>
  <c r="D195" s="1"/>
  <c r="D303" s="1"/>
  <c r="D411" s="1"/>
  <c r="D519" s="1"/>
  <c r="D628" s="1"/>
  <c r="D736" s="1"/>
  <c r="D844" s="1"/>
  <c r="D952" s="1"/>
  <c r="D1060" s="1"/>
  <c r="D1168" s="1"/>
  <c r="D1276" s="1"/>
  <c r="C86"/>
  <c r="D85"/>
  <c r="D194" s="1"/>
  <c r="D302" s="1"/>
  <c r="D410" s="1"/>
  <c r="D518" s="1"/>
  <c r="D627" s="1"/>
  <c r="D735" s="1"/>
  <c r="D843" s="1"/>
  <c r="D951" s="1"/>
  <c r="D1059" s="1"/>
  <c r="D1167" s="1"/>
  <c r="D1275" s="1"/>
  <c r="C85"/>
  <c r="D84"/>
  <c r="D193" s="1"/>
  <c r="D301" s="1"/>
  <c r="D409" s="1"/>
  <c r="D517" s="1"/>
  <c r="D626" s="1"/>
  <c r="D734" s="1"/>
  <c r="D842" s="1"/>
  <c r="D950" s="1"/>
  <c r="D1058" s="1"/>
  <c r="D1166" s="1"/>
  <c r="D1274" s="1"/>
  <c r="C84"/>
  <c r="D83"/>
  <c r="D192" s="1"/>
  <c r="C83"/>
  <c r="I82"/>
  <c r="D82"/>
  <c r="D191" s="1"/>
  <c r="D299" s="1"/>
  <c r="D407" s="1"/>
  <c r="D515" s="1"/>
  <c r="D624" s="1"/>
  <c r="D732" s="1"/>
  <c r="D840" s="1"/>
  <c r="D948" s="1"/>
  <c r="D1056" s="1"/>
  <c r="D1164" s="1"/>
  <c r="D1272" s="1"/>
  <c r="C82"/>
  <c r="I81"/>
  <c r="D81"/>
  <c r="D190" s="1"/>
  <c r="D298" s="1"/>
  <c r="D406" s="1"/>
  <c r="D514" s="1"/>
  <c r="D623" s="1"/>
  <c r="D731" s="1"/>
  <c r="D839" s="1"/>
  <c r="D947" s="1"/>
  <c r="D1055" s="1"/>
  <c r="D1163" s="1"/>
  <c r="D1271" s="1"/>
  <c r="C81"/>
  <c r="D80"/>
  <c r="D189" s="1"/>
  <c r="D297" s="1"/>
  <c r="D405" s="1"/>
  <c r="D513" s="1"/>
  <c r="D622" s="1"/>
  <c r="D730" s="1"/>
  <c r="D838" s="1"/>
  <c r="D946" s="1"/>
  <c r="D1054" s="1"/>
  <c r="D1162" s="1"/>
  <c r="D1270" s="1"/>
  <c r="C80"/>
  <c r="G79"/>
  <c r="G97" s="1"/>
  <c r="D79"/>
  <c r="D97" s="1"/>
  <c r="C79"/>
  <c r="C97" s="1"/>
  <c r="B37"/>
  <c r="A37"/>
  <c r="D28"/>
  <c r="D138" s="1"/>
  <c r="D27"/>
  <c r="D137" s="1"/>
  <c r="D245" s="1"/>
  <c r="D353" s="1"/>
  <c r="D461" s="1"/>
  <c r="D569" s="1"/>
  <c r="D678" s="1"/>
  <c r="D786" s="1"/>
  <c r="D894" s="1"/>
  <c r="D1002" s="1"/>
  <c r="D1110" s="1"/>
  <c r="D1218" s="1"/>
  <c r="D26"/>
  <c r="D136" s="1"/>
  <c r="D244" s="1"/>
  <c r="D352" s="1"/>
  <c r="D460" s="1"/>
  <c r="D568" s="1"/>
  <c r="D677" s="1"/>
  <c r="D785" s="1"/>
  <c r="D893" s="1"/>
  <c r="D1001" s="1"/>
  <c r="D1109" s="1"/>
  <c r="D1217" s="1"/>
  <c r="D25"/>
  <c r="D135" s="1"/>
  <c r="D243" s="1"/>
  <c r="D351" s="1"/>
  <c r="D459" s="1"/>
  <c r="D567" s="1"/>
  <c r="D676" s="1"/>
  <c r="D784" s="1"/>
  <c r="D892" s="1"/>
  <c r="D1000" s="1"/>
  <c r="D1108" s="1"/>
  <c r="D1216" s="1"/>
  <c r="D24"/>
  <c r="D134" s="1"/>
  <c r="D242" s="1"/>
  <c r="D350" s="1"/>
  <c r="D458" s="1"/>
  <c r="D566" s="1"/>
  <c r="D675" s="1"/>
  <c r="D783" s="1"/>
  <c r="D891" s="1"/>
  <c r="D999" s="1"/>
  <c r="D1107" s="1"/>
  <c r="D1215" s="1"/>
  <c r="D23"/>
  <c r="D133" s="1"/>
  <c r="D241" s="1"/>
  <c r="D349" s="1"/>
  <c r="D457" s="1"/>
  <c r="D565" s="1"/>
  <c r="D674" s="1"/>
  <c r="D782" s="1"/>
  <c r="D890" s="1"/>
  <c r="D998" s="1"/>
  <c r="D1106" s="1"/>
  <c r="D1214" s="1"/>
  <c r="D22"/>
  <c r="D132" s="1"/>
  <c r="D240" s="1"/>
  <c r="D348" s="1"/>
  <c r="D456" s="1"/>
  <c r="D564" s="1"/>
  <c r="D673" s="1"/>
  <c r="D781" s="1"/>
  <c r="D889" s="1"/>
  <c r="D997" s="1"/>
  <c r="D1105" s="1"/>
  <c r="D1213" s="1"/>
  <c r="D21"/>
  <c r="D131" s="1"/>
  <c r="D239" s="1"/>
  <c r="D347" s="1"/>
  <c r="D455" s="1"/>
  <c r="D563" s="1"/>
  <c r="D672" s="1"/>
  <c r="D780" s="1"/>
  <c r="D888" s="1"/>
  <c r="D996" s="1"/>
  <c r="D1104" s="1"/>
  <c r="D1212" s="1"/>
  <c r="D20"/>
  <c r="D130" s="1"/>
  <c r="D238" s="1"/>
  <c r="D346" s="1"/>
  <c r="D454" s="1"/>
  <c r="D562" s="1"/>
  <c r="D671" s="1"/>
  <c r="D779" s="1"/>
  <c r="D887" s="1"/>
  <c r="D995" s="1"/>
  <c r="D1103" s="1"/>
  <c r="D1211" s="1"/>
  <c r="D19"/>
  <c r="D129" s="1"/>
  <c r="D237" s="1"/>
  <c r="D345" s="1"/>
  <c r="D453" s="1"/>
  <c r="D561" s="1"/>
  <c r="D670" s="1"/>
  <c r="D778" s="1"/>
  <c r="D886" s="1"/>
  <c r="D994" s="1"/>
  <c r="D1102" s="1"/>
  <c r="D1210" s="1"/>
  <c r="D18"/>
  <c r="D128" s="1"/>
  <c r="D236" s="1"/>
  <c r="D344" s="1"/>
  <c r="D452" s="1"/>
  <c r="D560" s="1"/>
  <c r="D669" s="1"/>
  <c r="D777" s="1"/>
  <c r="D885" s="1"/>
  <c r="D993" s="1"/>
  <c r="D1101" s="1"/>
  <c r="D1209" s="1"/>
  <c r="G17"/>
  <c r="D17" s="1"/>
  <c r="D127" s="1"/>
  <c r="D235" s="1"/>
  <c r="C17"/>
  <c r="D16"/>
  <c r="D126" s="1"/>
  <c r="C16"/>
  <c r="D15"/>
  <c r="D125" s="1"/>
  <c r="D233" s="1"/>
  <c r="C15"/>
  <c r="D14"/>
  <c r="D124" s="1"/>
  <c r="C14"/>
  <c r="D13"/>
  <c r="D123" s="1"/>
  <c r="D231" s="1"/>
  <c r="D339" s="1"/>
  <c r="D447" s="1"/>
  <c r="D555" s="1"/>
  <c r="D664" s="1"/>
  <c r="D772" s="1"/>
  <c r="D880" s="1"/>
  <c r="D988" s="1"/>
  <c r="D1096" s="1"/>
  <c r="D1204" s="1"/>
  <c r="C13"/>
  <c r="D12"/>
  <c r="D122" s="1"/>
  <c r="D230" s="1"/>
  <c r="C12"/>
  <c r="D11"/>
  <c r="D121" s="1"/>
  <c r="C11"/>
  <c r="D10"/>
  <c r="D37" s="1"/>
  <c r="D100" s="1"/>
  <c r="D101" s="1"/>
  <c r="C10"/>
  <c r="C37" s="1"/>
  <c r="D465" l="1"/>
  <c r="B357"/>
  <c r="D232"/>
  <c r="D340" s="1"/>
  <c r="D448" s="1"/>
  <c r="D556" s="1"/>
  <c r="D665" s="1"/>
  <c r="D773" s="1"/>
  <c r="D234"/>
  <c r="D342" s="1"/>
  <c r="D450" s="1"/>
  <c r="D558" s="1"/>
  <c r="D667" s="1"/>
  <c r="D775" s="1"/>
  <c r="D883" s="1"/>
  <c r="D991" s="1"/>
  <c r="D1099" s="1"/>
  <c r="D1207" s="1"/>
  <c r="D246"/>
  <c r="D300"/>
  <c r="D408" s="1"/>
  <c r="D516" s="1"/>
  <c r="D625" s="1"/>
  <c r="D733" s="1"/>
  <c r="D841" s="1"/>
  <c r="D949" s="1"/>
  <c r="D1057" s="1"/>
  <c r="D1165" s="1"/>
  <c r="D341"/>
  <c r="D449" s="1"/>
  <c r="D343"/>
  <c r="D451" s="1"/>
  <c r="D229"/>
  <c r="D337" s="1"/>
  <c r="D445" s="1"/>
  <c r="D553" s="1"/>
  <c r="D662" s="1"/>
  <c r="D770" s="1"/>
  <c r="D878" s="1"/>
  <c r="D986" s="1"/>
  <c r="D1094" s="1"/>
  <c r="D1202" s="1"/>
  <c r="D338"/>
  <c r="D446" s="1"/>
  <c r="D554" s="1"/>
  <c r="D663" s="1"/>
  <c r="D771" s="1"/>
  <c r="D879" s="1"/>
  <c r="D987" s="1"/>
  <c r="D1095" s="1"/>
  <c r="D1203" s="1"/>
  <c r="D354"/>
  <c r="D462" s="1"/>
  <c r="D570" s="1"/>
  <c r="G37"/>
  <c r="G100" s="1"/>
  <c r="G101" s="1"/>
  <c r="G118" s="1"/>
  <c r="G211" s="1"/>
  <c r="G226" s="1"/>
  <c r="G318" s="1"/>
  <c r="G334" s="1"/>
  <c r="G426" s="1"/>
  <c r="D120"/>
  <c r="D188"/>
  <c r="D207" s="1"/>
  <c r="D200"/>
  <c r="D308" s="1"/>
  <c r="D416" s="1"/>
  <c r="D524" s="1"/>
  <c r="D633" s="1"/>
  <c r="D741" s="1"/>
  <c r="D849" s="1"/>
  <c r="D957" s="1"/>
  <c r="D1065" s="1"/>
  <c r="D1173" s="1"/>
  <c r="D1281" s="1"/>
  <c r="D296"/>
  <c r="A314"/>
  <c r="C404"/>
  <c r="C422" s="1"/>
  <c r="C512"/>
  <c r="C530" s="1"/>
  <c r="D881"/>
  <c r="D989" s="1"/>
  <c r="D1097" s="1"/>
  <c r="D1205" s="1"/>
  <c r="C188"/>
  <c r="C207" s="1"/>
  <c r="D557"/>
  <c r="D666" s="1"/>
  <c r="D774" s="1"/>
  <c r="D882" s="1"/>
  <c r="D990" s="1"/>
  <c r="D1098" s="1"/>
  <c r="D1206" s="1"/>
  <c r="D559"/>
  <c r="D668" s="1"/>
  <c r="D776" s="1"/>
  <c r="D884" s="1"/>
  <c r="D992" s="1"/>
  <c r="D1100" s="1"/>
  <c r="D1208" s="1"/>
  <c r="D1066"/>
  <c r="D1174" s="1"/>
  <c r="D1282" s="1"/>
  <c r="D1273"/>
  <c r="G579"/>
  <c r="C621"/>
  <c r="C639" s="1"/>
  <c r="G639"/>
  <c r="D679"/>
  <c r="D787" s="1"/>
  <c r="D895" s="1"/>
  <c r="D1003" s="1"/>
  <c r="D1111" s="1"/>
  <c r="D1219" s="1"/>
  <c r="A747"/>
  <c r="C837"/>
  <c r="C855" s="1"/>
  <c r="A963"/>
  <c r="C1053"/>
  <c r="C1073" s="1"/>
  <c r="G1154"/>
  <c r="G1184" s="1"/>
  <c r="C1161"/>
  <c r="C1181" s="1"/>
  <c r="G1289"/>
  <c r="I1289" s="1"/>
  <c r="I1262"/>
  <c r="I1264" s="1"/>
  <c r="D228" l="1"/>
  <c r="D146"/>
  <c r="D210" s="1"/>
  <c r="D211" s="1"/>
  <c r="D573"/>
  <c r="B465"/>
  <c r="G642"/>
  <c r="G1292"/>
  <c r="D404"/>
  <c r="D314"/>
  <c r="G442"/>
  <c r="G534" s="1"/>
  <c r="G550" s="1"/>
  <c r="G643" s="1"/>
  <c r="I426"/>
  <c r="B362"/>
  <c r="C357"/>
  <c r="C362" s="1"/>
  <c r="B573" l="1"/>
  <c r="D682"/>
  <c r="G659"/>
  <c r="G751" s="1"/>
  <c r="G767" s="1"/>
  <c r="G859" s="1"/>
  <c r="G875" s="1"/>
  <c r="G967" s="1"/>
  <c r="G983" s="1"/>
  <c r="G1077" s="1"/>
  <c r="G1091" s="1"/>
  <c r="G1185" s="1"/>
  <c r="G1199" s="1"/>
  <c r="G1293" s="1"/>
  <c r="I1293" s="1"/>
  <c r="I643"/>
  <c r="I644" s="1"/>
  <c r="D512"/>
  <c r="D422"/>
  <c r="D336"/>
  <c r="D254"/>
  <c r="D315" s="1"/>
  <c r="D318" s="1"/>
  <c r="B470"/>
  <c r="C465"/>
  <c r="C470" s="1"/>
  <c r="D444" l="1"/>
  <c r="D362"/>
  <c r="D423" s="1"/>
  <c r="D426" s="1"/>
  <c r="D530"/>
  <c r="D621"/>
  <c r="B579"/>
  <c r="C573"/>
  <c r="C579" s="1"/>
  <c r="D790"/>
  <c r="B682"/>
  <c r="D898" l="1"/>
  <c r="B790"/>
  <c r="D552"/>
  <c r="D470"/>
  <c r="D531" s="1"/>
  <c r="D534" s="1"/>
  <c r="C682"/>
  <c r="C722" s="1"/>
  <c r="B722"/>
  <c r="D639"/>
  <c r="D729"/>
  <c r="D837" l="1"/>
  <c r="D747"/>
  <c r="B830"/>
  <c r="C790"/>
  <c r="C830" s="1"/>
  <c r="D661"/>
  <c r="D579"/>
  <c r="D640" s="1"/>
  <c r="D643" s="1"/>
  <c r="B898"/>
  <c r="D1006"/>
  <c r="B938" l="1"/>
  <c r="C898"/>
  <c r="C938" s="1"/>
  <c r="D769"/>
  <c r="D722"/>
  <c r="D748" s="1"/>
  <c r="D751" s="1"/>
  <c r="D855"/>
  <c r="D945"/>
  <c r="D1114"/>
  <c r="B1006"/>
  <c r="B1114" l="1"/>
  <c r="D1222"/>
  <c r="B1222" s="1"/>
  <c r="D830"/>
  <c r="D856" s="1"/>
  <c r="D859" s="1"/>
  <c r="D877"/>
  <c r="B1046"/>
  <c r="C1006"/>
  <c r="C1046" s="1"/>
  <c r="D1053"/>
  <c r="D963"/>
  <c r="D1161" l="1"/>
  <c r="D1073"/>
  <c r="B1154"/>
  <c r="C1114"/>
  <c r="C1154" s="1"/>
  <c r="D985"/>
  <c r="D938"/>
  <c r="D964" s="1"/>
  <c r="D967" s="1"/>
  <c r="B1262"/>
  <c r="C1222"/>
  <c r="C1262" s="1"/>
  <c r="D1046" l="1"/>
  <c r="D1074" s="1"/>
  <c r="D1077" s="1"/>
  <c r="D1093"/>
  <c r="D1269"/>
  <c r="D1289" s="1"/>
  <c r="D1181"/>
  <c r="D1154" l="1"/>
  <c r="D1182" s="1"/>
  <c r="D1185" s="1"/>
  <c r="D1201"/>
  <c r="D1262" s="1"/>
  <c r="D1290" s="1"/>
  <c r="D1293" s="1"/>
</calcChain>
</file>

<file path=xl/sharedStrings.xml><?xml version="1.0" encoding="utf-8"?>
<sst xmlns="http://schemas.openxmlformats.org/spreadsheetml/2006/main" count="1277" uniqueCount="101">
  <si>
    <t>องค์การบริหารส่วนตำบลควนสตอ</t>
  </si>
  <si>
    <t>รายงาน รับ - จ่ายเงิน</t>
  </si>
  <si>
    <t>ปีงบประมาณ 2560   ประจำเดือน    ตุลาคม   2559</t>
  </si>
  <si>
    <t>จนถึงปัจจุบัน</t>
  </si>
  <si>
    <t>ประมาณการ</t>
  </si>
  <si>
    <t>เงินอุดหนุนระบุ</t>
  </si>
  <si>
    <t>รวม</t>
  </si>
  <si>
    <t>เกิดขึ้นริง</t>
  </si>
  <si>
    <t>รายการ</t>
  </si>
  <si>
    <t>รหัสบัญชี</t>
  </si>
  <si>
    <t>จำนวนเงินเดือนนี้</t>
  </si>
  <si>
    <t>(บาท)</t>
  </si>
  <si>
    <t>ระบวัตถุประสงค์/</t>
  </si>
  <si>
    <t>ที่เกิดขึ้นจริง</t>
  </si>
  <si>
    <t>เฉพาะกิจ(บาท)</t>
  </si>
  <si>
    <t>ยอดยกมา</t>
  </si>
  <si>
    <t>รายรับ(หมายเหตุ)1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</si>
  <si>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</si>
  <si>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</si>
  <si>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</si>
  <si>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</si>
  <si>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</si>
  <si>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</si>
  <si>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</si>
  <si>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</si>
  <si>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</si>
  <si>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</si>
  <si>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</si>
  <si>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</si>
  <si>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</si>
  <si>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</si>
  <si>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</si>
  <si>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</si>
  <si>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เงินมัดจำประกันสัญญา</t>
  </si>
  <si>
    <t>คาใช้จ่าย ภบท.5%</t>
  </si>
  <si>
    <t>ส่วนลด ภบท.6%</t>
  </si>
  <si>
    <t>ภาษี หัก ณที่จ่าย</t>
  </si>
  <si>
    <t>ลูกหนี้-เงินทุนโครงการเศรษฐกิจชุมชน</t>
  </si>
  <si>
    <t>ลูกหนี้-ภาษีบำรุงท้องที่</t>
  </si>
  <si>
    <t>เงินอุดหนุนจากรัฐบาลค้างรับ</t>
  </si>
  <si>
    <t>เจ้าหนี้เงินสะสม</t>
  </si>
  <si>
    <t>เงินรับฝาก-ประกันสังคม</t>
  </si>
  <si>
    <t>เงินรับฝาก-ค่าใช้จ่ายอื่น</t>
  </si>
  <si>
    <t>ลูกหนี้เงินยืม</t>
  </si>
  <si>
    <t>รวมรายรับ</t>
  </si>
  <si>
    <t>รายจ่าย</t>
  </si>
  <si>
    <t>งบกลาง</t>
  </si>
  <si>
    <t>511000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</si>
  <si>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</si>
  <si>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</si>
  <si>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</si>
  <si>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</si>
  <si>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</si>
  <si>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</si>
  <si>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</si>
  <si>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</si>
  <si>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</si>
  <si>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</si>
  <si>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</si>
  <si>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</si>
  <si>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</si>
  <si>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</si>
  <si>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</si>
  <si>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</si>
  <si>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</t>
  </si>
  <si>
    <t>561000</t>
  </si>
  <si>
    <t>เงินสะสม</t>
  </si>
  <si>
    <t>310000</t>
  </si>
  <si>
    <t>113100</t>
  </si>
  <si>
    <t>รายจ่ายค้างจ่าย (หมายเหตุ 2)</t>
  </si>
  <si>
    <t>211000</t>
  </si>
  <si>
    <t>เงินรับฝาก (หมายเหตุ 4)</t>
  </si>
  <si>
    <t>215000</t>
  </si>
  <si>
    <t>.</t>
  </si>
  <si>
    <t>ลูกหนี้เงินสะสม</t>
  </si>
  <si>
    <t>รวมรายจ่าย</t>
  </si>
  <si>
    <t>สูงกว่า</t>
  </si>
  <si>
    <t>รายรับ                                     รายจ่าย</t>
  </si>
  <si>
    <t>(ต่ำกว่า)</t>
  </si>
  <si>
    <t>ยอดยกไป</t>
  </si>
  <si>
    <t>ปีงบประมาณ 2560   ประจำเดือน    พฤศจิกายน   2559</t>
  </si>
  <si>
    <t>เงินรับฝาก-ค่ารักษาพยาบาล</t>
  </si>
  <si>
    <t>ปีงบประมาณ 2560   ประจำเดือน    ธันวาคม   2559</t>
  </si>
  <si>
    <t>ปีงบประมาณ 2560   ประจำเดือน    มกราคม   2560</t>
  </si>
  <si>
    <t>เงินอุดหนุนเฉพาะกิจ</t>
  </si>
  <si>
    <t>เงินทุนเศรษฐหิจชุมชน</t>
  </si>
  <si>
    <t>ปีงบประมาณ 2560   ประจำเดือน    กุมภาพันธ์   2560</t>
  </si>
  <si>
    <t>เงินทุนโครงการเศรษฐกิจชุมชน</t>
  </si>
  <si>
    <t>ปีงบประมาณ 2560   ประจำเดือน    มีนาคม   2560</t>
  </si>
  <si>
    <t>เงินรับฝาก-รอคืนจังหวัด</t>
  </si>
  <si>
    <t>ปีงบประมาณ 2560   ประจำเดือน    เมษายน   2560</t>
  </si>
  <si>
    <t>ปีงบประมาณ 2560   ประจำเดือน    พฤษภาคม   2560</t>
  </si>
  <si>
    <t>ปีงบประมาณ 2560   ประจำเดือน    มิถุนายน   2560</t>
  </si>
  <si>
    <t>เงินเดือนการเมือง</t>
  </si>
  <si>
    <t>เงินเกินบัญชี</t>
  </si>
  <si>
    <t>ปีงบประมาณ 2560   ประจำเดือน    กรกฎาคม   2560</t>
  </si>
  <si>
    <t>เงินเดือน(ประจำ)</t>
  </si>
  <si>
    <t>เงินอุดหนุนทั่วไป(เงินเดือนครู ผลด.)</t>
  </si>
  <si>
    <t>ปีงบประมาณ 2560   ประจำเดือน    สิงหาคม   2560</t>
  </si>
  <si>
    <t>ปีงบประมาณ 2560   ประจำเดือน    กันยายน   2560</t>
  </si>
  <si>
    <t>เงินทุนโครงการปุ๋ยเคมี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</si>
</sst>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/>
      <sz val="14"/>
      <color theme="1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3" fillId="0" borderId="7" xfId="1" applyFont="1" applyBorder="1" applyAlignment="1">
      <alignment horizontal="center"/>
    </xf>
    <xf numFmtId="0" fontId="3" fillId="0" borderId="6" xfId="0" applyFont="1" applyBorder="1"/>
    <xf numFmtId="43" fontId="3" fillId="0" borderId="8" xfId="1" applyFont="1" applyBorder="1"/>
    <xf numFmtId="43" fontId="3" fillId="0" borderId="8" xfId="1" applyFont="1" applyBorder="1" applyAlignment="1">
      <alignment horizontal="center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3" fillId="0" borderId="10" xfId="1" applyFont="1" applyBorder="1"/>
    <xf numFmtId="0" fontId="6" fillId="0" borderId="10" xfId="0" applyFont="1" applyBorder="1"/>
    <xf numFmtId="49" fontId="3" fillId="0" borderId="10" xfId="0" applyNumberFormat="1" applyFont="1" applyBorder="1" applyAlignment="1">
      <alignment horizontal="center"/>
    </xf>
    <xf numFmtId="43" fontId="5" fillId="0" borderId="10" xfId="1" applyFont="1" applyBorder="1"/>
    <xf numFmtId="43" fontId="3" fillId="0" borderId="11" xfId="1" applyFont="1" applyBorder="1"/>
    <xf numFmtId="0" fontId="3" fillId="0" borderId="11" xfId="0" applyFont="1" applyBorder="1"/>
    <xf numFmtId="49" fontId="3" fillId="0" borderId="11" xfId="0" applyNumberFormat="1" applyFont="1" applyBorder="1" applyAlignment="1">
      <alignment horizontal="center"/>
    </xf>
    <xf numFmtId="43" fontId="5" fillId="0" borderId="11" xfId="1" applyFont="1" applyBorder="1"/>
    <xf numFmtId="43" fontId="3" fillId="0" borderId="12" xfId="1" applyFont="1" applyBorder="1"/>
    <xf numFmtId="0" fontId="3" fillId="0" borderId="12" xfId="0" applyFont="1" applyBorder="1"/>
    <xf numFmtId="49" fontId="3" fillId="0" borderId="12" xfId="0" applyNumberFormat="1" applyFont="1" applyBorder="1" applyAlignment="1">
      <alignment horizontal="center"/>
    </xf>
    <xf numFmtId="43" fontId="5" fillId="0" borderId="12" xfId="1" applyFont="1" applyBorder="1"/>
    <xf numFmtId="43" fontId="3" fillId="0" borderId="13" xfId="1" applyFont="1" applyBorder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5" fillId="0" borderId="13" xfId="1" applyFont="1" applyBorder="1"/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5" fillId="0" borderId="0" xfId="1" applyFont="1" applyBorder="1"/>
    <xf numFmtId="43" fontId="3" fillId="0" borderId="14" xfId="1" applyFont="1" applyBorder="1"/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3" fontId="5" fillId="0" borderId="14" xfId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4" fillId="0" borderId="0" xfId="1" applyFont="1"/>
    <xf numFmtId="43" fontId="7" fillId="0" borderId="0" xfId="1" applyFont="1" applyAlignment="1">
      <alignment readingOrder="2"/>
    </xf>
    <xf numFmtId="0" fontId="7" fillId="0" borderId="0" xfId="0" applyFont="1" applyAlignment="1">
      <alignment readingOrder="2"/>
    </xf>
    <xf numFmtId="49" fontId="7" fillId="0" borderId="0" xfId="0" applyNumberFormat="1" applyFont="1" applyAlignment="1">
      <alignment horizontal="center" readingOrder="2"/>
    </xf>
    <xf numFmtId="43" fontId="8" fillId="0" borderId="0" xfId="1" applyFont="1" applyAlignment="1">
      <alignment readingOrder="2"/>
    </xf>
    <xf numFmtId="0" fontId="8" fillId="0" borderId="0" xfId="0" applyFont="1" applyAlignment="1">
      <alignment readingOrder="2"/>
    </xf>
    <xf numFmtId="43" fontId="7" fillId="0" borderId="0" xfId="1" applyFont="1"/>
    <xf numFmtId="0" fontId="7" fillId="0" borderId="0" xfId="2" applyFont="1"/>
    <xf numFmtId="49" fontId="7" fillId="0" borderId="0" xfId="2" applyNumberFormat="1" applyFont="1" applyAlignment="1">
      <alignment horizontal="center"/>
    </xf>
    <xf numFmtId="43" fontId="7" fillId="0" borderId="0" xfId="3" applyFont="1"/>
    <xf numFmtId="43" fontId="10" fillId="0" borderId="0" xfId="1" applyFont="1"/>
    <xf numFmtId="43" fontId="3" fillId="0" borderId="6" xfId="1" applyFont="1" applyBorder="1"/>
    <xf numFmtId="43" fontId="5" fillId="0" borderId="6" xfId="1" applyFont="1" applyBorder="1"/>
    <xf numFmtId="43" fontId="3" fillId="0" borderId="15" xfId="1" applyFont="1" applyBorder="1"/>
    <xf numFmtId="0" fontId="3" fillId="0" borderId="15" xfId="0" applyFont="1" applyBorder="1"/>
    <xf numFmtId="49" fontId="3" fillId="0" borderId="15" xfId="0" applyNumberFormat="1" applyFont="1" applyBorder="1" applyAlignment="1">
      <alignment horizontal="center"/>
    </xf>
    <xf numFmtId="43" fontId="5" fillId="0" borderId="15" xfId="1" applyFont="1" applyBorder="1"/>
    <xf numFmtId="0" fontId="3" fillId="0" borderId="10" xfId="0" applyFont="1" applyBorder="1"/>
    <xf numFmtId="0" fontId="3" fillId="0" borderId="16" xfId="0" applyFont="1" applyBorder="1"/>
    <xf numFmtId="43" fontId="3" fillId="0" borderId="4" xfId="1" applyFont="1" applyBorder="1"/>
    <xf numFmtId="43" fontId="3" fillId="0" borderId="16" xfId="1" applyFont="1" applyBorder="1"/>
  </cellXfs>
  <cellStyles count="4">
    <cellStyle name="เครื่องหมายจุลภาค" xfId="1" builtinId="3"/>
    <cellStyle name="เครื่องหมายจุลภาค 2 2" xfId="3"/>
    <cellStyle name="ปกติ" xfId="0" builtinId="0"/>
    <cellStyle name="ปกติ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104</xdr:row>
      <xdr:rowOff>238125</xdr:rowOff>
    </xdr:from>
    <xdr:ext cx="184731" cy="262572"/>
    <xdr:sp macro="" textlink="">
      <xdr:nvSpPr>
        <xdr:cNvPr id="2" name="TextBox 1"/>
        <xdr:cNvSpPr txBox="1"/>
      </xdr:nvSpPr>
      <xdr:spPr>
        <a:xfrm>
          <a:off x="133350" y="30784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103</xdr:row>
      <xdr:rowOff>171450</xdr:rowOff>
    </xdr:from>
    <xdr:ext cx="1638301" cy="744435"/>
    <xdr:sp macro="" textlink="">
      <xdr:nvSpPr>
        <xdr:cNvPr id="3" name="TextBox 2"/>
        <xdr:cNvSpPr txBox="1"/>
      </xdr:nvSpPr>
      <xdr:spPr>
        <a:xfrm>
          <a:off x="28574" y="3042285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962025" cy="262572"/>
    <xdr:sp macro="" textlink="">
      <xdr:nvSpPr>
        <xdr:cNvPr id="4" name="TextBox 3"/>
        <xdr:cNvSpPr txBox="1"/>
      </xdr:nvSpPr>
      <xdr:spPr>
        <a:xfrm>
          <a:off x="6200775" y="305466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103</xdr:row>
      <xdr:rowOff>190500</xdr:rowOff>
    </xdr:from>
    <xdr:ext cx="1323975" cy="903837"/>
    <xdr:sp macro="" textlink="">
      <xdr:nvSpPr>
        <xdr:cNvPr id="5" name="TextBox 4"/>
        <xdr:cNvSpPr txBox="1"/>
      </xdr:nvSpPr>
      <xdr:spPr>
        <a:xfrm>
          <a:off x="1914525" y="304419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103</xdr:row>
      <xdr:rowOff>190500</xdr:rowOff>
    </xdr:from>
    <xdr:ext cx="1666874" cy="961802"/>
    <xdr:sp macro="" textlink="">
      <xdr:nvSpPr>
        <xdr:cNvPr id="6" name="TextBox 5"/>
        <xdr:cNvSpPr txBox="1"/>
      </xdr:nvSpPr>
      <xdr:spPr>
        <a:xfrm>
          <a:off x="3467101" y="304419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103</xdr:row>
      <xdr:rowOff>133350</xdr:rowOff>
    </xdr:from>
    <xdr:ext cx="1752601" cy="971327"/>
    <xdr:sp macro="" textlink="">
      <xdr:nvSpPr>
        <xdr:cNvPr id="7" name="TextBox 6"/>
        <xdr:cNvSpPr txBox="1"/>
      </xdr:nvSpPr>
      <xdr:spPr>
        <a:xfrm>
          <a:off x="5267325" y="3038475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9" name="TextBox 8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1" name="TextBox 10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2" name="TextBox 1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4" name="TextBox 1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5" name="TextBox 1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16" name="TextBox 1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7" name="TextBox 1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9" name="TextBox 1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0" name="TextBox 1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1" name="TextBox 2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2" name="TextBox 2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4" name="TextBox 2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5" name="TextBox 2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6" name="TextBox 2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7" name="TextBox 2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8" name="TextBox 2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9" name="TextBox 2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0" name="TextBox 2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1" name="TextBox 3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2" name="TextBox 3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4" name="TextBox 3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5" name="TextBox 34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6" name="TextBox 3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37" name="TextBox 36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8" name="TextBox 37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9" name="TextBox 38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0" name="TextBox 3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1" name="TextBox 40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2" name="TextBox 4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43" name="TextBox 42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4" name="TextBox 4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5" name="TextBox 44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6" name="TextBox 4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7" name="TextBox 4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214</xdr:row>
      <xdr:rowOff>238125</xdr:rowOff>
    </xdr:from>
    <xdr:ext cx="184731" cy="262572"/>
    <xdr:sp macro="" textlink="">
      <xdr:nvSpPr>
        <xdr:cNvPr id="48" name="TextBox 47"/>
        <xdr:cNvSpPr txBox="1"/>
      </xdr:nvSpPr>
      <xdr:spPr>
        <a:xfrm>
          <a:off x="133350" y="63303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213</xdr:row>
      <xdr:rowOff>171450</xdr:rowOff>
    </xdr:from>
    <xdr:ext cx="1638301" cy="744435"/>
    <xdr:sp macro="" textlink="">
      <xdr:nvSpPr>
        <xdr:cNvPr id="49" name="TextBox 48"/>
        <xdr:cNvSpPr txBox="1"/>
      </xdr:nvSpPr>
      <xdr:spPr>
        <a:xfrm>
          <a:off x="28574" y="629412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62025" cy="262572"/>
    <xdr:sp macro="" textlink="">
      <xdr:nvSpPr>
        <xdr:cNvPr id="50" name="TextBox 49"/>
        <xdr:cNvSpPr txBox="1"/>
      </xdr:nvSpPr>
      <xdr:spPr>
        <a:xfrm>
          <a:off x="6200775" y="63065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213</xdr:row>
      <xdr:rowOff>190500</xdr:rowOff>
    </xdr:from>
    <xdr:ext cx="1323975" cy="903837"/>
    <xdr:sp macro="" textlink="">
      <xdr:nvSpPr>
        <xdr:cNvPr id="51" name="TextBox 50"/>
        <xdr:cNvSpPr txBox="1"/>
      </xdr:nvSpPr>
      <xdr:spPr>
        <a:xfrm>
          <a:off x="1914525" y="629602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213</xdr:row>
      <xdr:rowOff>190500</xdr:rowOff>
    </xdr:from>
    <xdr:ext cx="1666874" cy="961802"/>
    <xdr:sp macro="" textlink="">
      <xdr:nvSpPr>
        <xdr:cNvPr id="52" name="TextBox 51"/>
        <xdr:cNvSpPr txBox="1"/>
      </xdr:nvSpPr>
      <xdr:spPr>
        <a:xfrm>
          <a:off x="3467101" y="629602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213</xdr:row>
      <xdr:rowOff>133350</xdr:rowOff>
    </xdr:from>
    <xdr:ext cx="1752601" cy="971327"/>
    <xdr:sp macro="" textlink="">
      <xdr:nvSpPr>
        <xdr:cNvPr id="53" name="TextBox 52"/>
        <xdr:cNvSpPr txBox="1"/>
      </xdr:nvSpPr>
      <xdr:spPr>
        <a:xfrm>
          <a:off x="5267325" y="629031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5" name="TextBox 54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6" name="TextBox 55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57" name="TextBox 56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8" name="TextBox 5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9" name="TextBox 5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0" name="TextBox 5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1" name="TextBox 6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2" name="TextBox 6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3" name="TextBox 6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4" name="TextBox 6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5" name="TextBox 6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6" name="TextBox 6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7" name="TextBox 6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8" name="TextBox 6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9" name="TextBox 6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0" name="TextBox 6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1" name="TextBox 7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2" name="TextBox 7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3" name="TextBox 7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4" name="TextBox 7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5" name="TextBox 7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6" name="TextBox 7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7" name="TextBox 7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8" name="TextBox 7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9" name="TextBox 7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0" name="TextBox 7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1" name="TextBox 80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2" name="TextBox 8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3" name="TextBox 82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4" name="TextBox 83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5" name="TextBox 84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6" name="TextBox 8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7" name="TextBox 86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8" name="TextBox 8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9" name="TextBox 88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0" name="TextBox 8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91" name="TextBox 90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2" name="TextBox 9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3" name="TextBox 9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321</xdr:row>
      <xdr:rowOff>238125</xdr:rowOff>
    </xdr:from>
    <xdr:ext cx="184731" cy="262572"/>
    <xdr:sp macro="" textlink="">
      <xdr:nvSpPr>
        <xdr:cNvPr id="94" name="TextBox 93"/>
        <xdr:cNvSpPr txBox="1"/>
      </xdr:nvSpPr>
      <xdr:spPr>
        <a:xfrm>
          <a:off x="133350" y="949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320</xdr:row>
      <xdr:rowOff>171450</xdr:rowOff>
    </xdr:from>
    <xdr:ext cx="1638301" cy="744435"/>
    <xdr:sp macro="" textlink="">
      <xdr:nvSpPr>
        <xdr:cNvPr id="95" name="TextBox 94"/>
        <xdr:cNvSpPr txBox="1"/>
      </xdr:nvSpPr>
      <xdr:spPr>
        <a:xfrm>
          <a:off x="28574" y="945737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962025" cy="262572"/>
    <xdr:sp macro="" textlink="">
      <xdr:nvSpPr>
        <xdr:cNvPr id="96" name="TextBox 95"/>
        <xdr:cNvSpPr txBox="1"/>
      </xdr:nvSpPr>
      <xdr:spPr>
        <a:xfrm>
          <a:off x="6200775" y="946975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320</xdr:row>
      <xdr:rowOff>190500</xdr:rowOff>
    </xdr:from>
    <xdr:ext cx="1323975" cy="903837"/>
    <xdr:sp macro="" textlink="">
      <xdr:nvSpPr>
        <xdr:cNvPr id="97" name="TextBox 96"/>
        <xdr:cNvSpPr txBox="1"/>
      </xdr:nvSpPr>
      <xdr:spPr>
        <a:xfrm>
          <a:off x="1914525" y="945927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320</xdr:row>
      <xdr:rowOff>190500</xdr:rowOff>
    </xdr:from>
    <xdr:ext cx="1666874" cy="961802"/>
    <xdr:sp macro="" textlink="">
      <xdr:nvSpPr>
        <xdr:cNvPr id="98" name="TextBox 97"/>
        <xdr:cNvSpPr txBox="1"/>
      </xdr:nvSpPr>
      <xdr:spPr>
        <a:xfrm>
          <a:off x="3467101" y="945927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320</xdr:row>
      <xdr:rowOff>133350</xdr:rowOff>
    </xdr:from>
    <xdr:ext cx="1752601" cy="971327"/>
    <xdr:sp macro="" textlink="">
      <xdr:nvSpPr>
        <xdr:cNvPr id="99" name="TextBox 98"/>
        <xdr:cNvSpPr txBox="1"/>
      </xdr:nvSpPr>
      <xdr:spPr>
        <a:xfrm>
          <a:off x="5267325" y="945356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0" name="TextBox 9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1" name="TextBox 100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2" name="TextBox 101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03" name="TextBox 102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4" name="TextBox 10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5" name="TextBox 10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06" name="TextBox 10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7" name="TextBox 10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08" name="TextBox 10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9" name="TextBox 10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10" name="TextBox 10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11" name="TextBox 11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2" name="TextBox 11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13" name="TextBox 11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4" name="TextBox 11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15" name="TextBox 11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16" name="TextBox 11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7" name="TextBox 11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18" name="TextBox 11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9" name="TextBox 11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20" name="TextBox 11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21" name="TextBox 12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2" name="TextBox 12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23" name="TextBox 12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4" name="TextBox 12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25" name="TextBox 12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6" name="TextBox 12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27" name="TextBox 126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8" name="TextBox 12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29" name="TextBox 128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0" name="TextBox 129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31" name="TextBox 130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2" name="TextBox 13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33" name="TextBox 132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4" name="TextBox 13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35" name="TextBox 134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6" name="TextBox 13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37" name="TextBox 136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8" name="TextBox 13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9" name="TextBox 13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429</xdr:row>
      <xdr:rowOff>238125</xdr:rowOff>
    </xdr:from>
    <xdr:ext cx="184731" cy="262572"/>
    <xdr:sp macro="" textlink="">
      <xdr:nvSpPr>
        <xdr:cNvPr id="140" name="TextBox 139"/>
        <xdr:cNvSpPr txBox="1"/>
      </xdr:nvSpPr>
      <xdr:spPr>
        <a:xfrm>
          <a:off x="133350" y="126863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428</xdr:row>
      <xdr:rowOff>171450</xdr:rowOff>
    </xdr:from>
    <xdr:ext cx="1638301" cy="744435"/>
    <xdr:sp macro="" textlink="">
      <xdr:nvSpPr>
        <xdr:cNvPr id="141" name="TextBox 140"/>
        <xdr:cNvSpPr txBox="1"/>
      </xdr:nvSpPr>
      <xdr:spPr>
        <a:xfrm>
          <a:off x="28574" y="1265015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429</xdr:row>
      <xdr:rowOff>0</xdr:rowOff>
    </xdr:from>
    <xdr:ext cx="962025" cy="262572"/>
    <xdr:sp macro="" textlink="">
      <xdr:nvSpPr>
        <xdr:cNvPr id="142" name="TextBox 141"/>
        <xdr:cNvSpPr txBox="1"/>
      </xdr:nvSpPr>
      <xdr:spPr>
        <a:xfrm>
          <a:off x="6200775" y="1266253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428</xdr:row>
      <xdr:rowOff>190500</xdr:rowOff>
    </xdr:from>
    <xdr:ext cx="1323975" cy="903837"/>
    <xdr:sp macro="" textlink="">
      <xdr:nvSpPr>
        <xdr:cNvPr id="143" name="TextBox 142"/>
        <xdr:cNvSpPr txBox="1"/>
      </xdr:nvSpPr>
      <xdr:spPr>
        <a:xfrm>
          <a:off x="1914525" y="1265205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428</xdr:row>
      <xdr:rowOff>190500</xdr:rowOff>
    </xdr:from>
    <xdr:ext cx="1666874" cy="961802"/>
    <xdr:sp macro="" textlink="">
      <xdr:nvSpPr>
        <xdr:cNvPr id="144" name="TextBox 143"/>
        <xdr:cNvSpPr txBox="1"/>
      </xdr:nvSpPr>
      <xdr:spPr>
        <a:xfrm>
          <a:off x="3467101" y="1265205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428</xdr:row>
      <xdr:rowOff>133350</xdr:rowOff>
    </xdr:from>
    <xdr:ext cx="1752601" cy="971327"/>
    <xdr:sp macro="" textlink="">
      <xdr:nvSpPr>
        <xdr:cNvPr id="145" name="TextBox 144"/>
        <xdr:cNvSpPr txBox="1"/>
      </xdr:nvSpPr>
      <xdr:spPr>
        <a:xfrm>
          <a:off x="5267325" y="1264634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46" name="TextBox 14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47" name="TextBox 146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48" name="TextBox 147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49" name="TextBox 148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0" name="TextBox 14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51" name="TextBox 15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52" name="TextBox 15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3" name="TextBox 15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54" name="TextBox 15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5" name="TextBox 15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56" name="TextBox 15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57" name="TextBox 15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8" name="TextBox 15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59" name="TextBox 15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0" name="TextBox 15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61" name="TextBox 16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62" name="TextBox 16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3" name="TextBox 16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64" name="TextBox 16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5" name="TextBox 16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66" name="TextBox 16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67" name="TextBox 16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8" name="TextBox 16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69" name="TextBox 16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0" name="TextBox 16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71" name="TextBox 17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2" name="TextBox 17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73" name="TextBox 172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4" name="TextBox 17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75" name="TextBox 174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6" name="TextBox 175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77" name="TextBox 176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8" name="TextBox 17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79" name="TextBox 178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0" name="TextBox 17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81" name="TextBox 180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2" name="TextBox 18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83" name="TextBox 182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4" name="TextBox 18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5" name="TextBox 18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537</xdr:row>
      <xdr:rowOff>238125</xdr:rowOff>
    </xdr:from>
    <xdr:ext cx="184731" cy="262572"/>
    <xdr:sp macro="" textlink="">
      <xdr:nvSpPr>
        <xdr:cNvPr id="186" name="TextBox 185"/>
        <xdr:cNvSpPr txBox="1"/>
      </xdr:nvSpPr>
      <xdr:spPr>
        <a:xfrm>
          <a:off x="133350" y="158791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536</xdr:row>
      <xdr:rowOff>171450</xdr:rowOff>
    </xdr:from>
    <xdr:ext cx="1638301" cy="744435"/>
    <xdr:sp macro="" textlink="">
      <xdr:nvSpPr>
        <xdr:cNvPr id="187" name="TextBox 186"/>
        <xdr:cNvSpPr txBox="1"/>
      </xdr:nvSpPr>
      <xdr:spPr>
        <a:xfrm>
          <a:off x="28574" y="1584293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537</xdr:row>
      <xdr:rowOff>0</xdr:rowOff>
    </xdr:from>
    <xdr:ext cx="962025" cy="262572"/>
    <xdr:sp macro="" textlink="">
      <xdr:nvSpPr>
        <xdr:cNvPr id="188" name="TextBox 187"/>
        <xdr:cNvSpPr txBox="1"/>
      </xdr:nvSpPr>
      <xdr:spPr>
        <a:xfrm>
          <a:off x="6200775" y="1585531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536</xdr:row>
      <xdr:rowOff>190500</xdr:rowOff>
    </xdr:from>
    <xdr:ext cx="1323975" cy="903837"/>
    <xdr:sp macro="" textlink="">
      <xdr:nvSpPr>
        <xdr:cNvPr id="189" name="TextBox 188"/>
        <xdr:cNvSpPr txBox="1"/>
      </xdr:nvSpPr>
      <xdr:spPr>
        <a:xfrm>
          <a:off x="1914525" y="1584483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536</xdr:row>
      <xdr:rowOff>190500</xdr:rowOff>
    </xdr:from>
    <xdr:ext cx="1666874" cy="961802"/>
    <xdr:sp macro="" textlink="">
      <xdr:nvSpPr>
        <xdr:cNvPr id="190" name="TextBox 189"/>
        <xdr:cNvSpPr txBox="1"/>
      </xdr:nvSpPr>
      <xdr:spPr>
        <a:xfrm>
          <a:off x="3467101" y="1584483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536</xdr:row>
      <xdr:rowOff>133350</xdr:rowOff>
    </xdr:from>
    <xdr:ext cx="1752601" cy="971327"/>
    <xdr:sp macro="" textlink="">
      <xdr:nvSpPr>
        <xdr:cNvPr id="191" name="TextBox 190"/>
        <xdr:cNvSpPr txBox="1"/>
      </xdr:nvSpPr>
      <xdr:spPr>
        <a:xfrm>
          <a:off x="5267325" y="1583912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2" name="TextBox 19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3" name="TextBox 192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4" name="TextBox 193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195" name="TextBox 194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6" name="TextBox 19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7" name="TextBox 19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198" name="TextBox 19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9" name="TextBox 19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00" name="TextBox 19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1" name="TextBox 20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02" name="TextBox 20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03" name="TextBox 20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4" name="TextBox 20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05" name="TextBox 20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6" name="TextBox 20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07" name="TextBox 20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08" name="TextBox 20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9" name="TextBox 20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0" name="TextBox 20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1" name="TextBox 21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12" name="TextBox 21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13" name="TextBox 21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4" name="TextBox 21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5" name="TextBox 21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6" name="TextBox 21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17" name="TextBox 21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8" name="TextBox 21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9" name="TextBox 218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0" name="TextBox 21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1" name="TextBox 220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2" name="TextBox 221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23" name="TextBox 222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4" name="TextBox 22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5" name="TextBox 224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6" name="TextBox 22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27" name="TextBox 226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8" name="TextBox 22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9" name="TextBox 228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30" name="TextBox 22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31" name="TextBox 23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646</xdr:row>
      <xdr:rowOff>238125</xdr:rowOff>
    </xdr:from>
    <xdr:ext cx="184731" cy="262572"/>
    <xdr:sp macro="" textlink="">
      <xdr:nvSpPr>
        <xdr:cNvPr id="232" name="TextBox 231"/>
        <xdr:cNvSpPr txBox="1"/>
      </xdr:nvSpPr>
      <xdr:spPr>
        <a:xfrm>
          <a:off x="133350" y="1907095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645</xdr:row>
      <xdr:rowOff>171450</xdr:rowOff>
    </xdr:from>
    <xdr:ext cx="1638301" cy="744435"/>
    <xdr:sp macro="" textlink="">
      <xdr:nvSpPr>
        <xdr:cNvPr id="233" name="TextBox 232"/>
        <xdr:cNvSpPr txBox="1"/>
      </xdr:nvSpPr>
      <xdr:spPr>
        <a:xfrm>
          <a:off x="28574" y="1903476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646</xdr:row>
      <xdr:rowOff>0</xdr:rowOff>
    </xdr:from>
    <xdr:ext cx="962025" cy="262572"/>
    <xdr:sp macro="" textlink="">
      <xdr:nvSpPr>
        <xdr:cNvPr id="234" name="TextBox 233"/>
        <xdr:cNvSpPr txBox="1"/>
      </xdr:nvSpPr>
      <xdr:spPr>
        <a:xfrm>
          <a:off x="6200775" y="190471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645</xdr:row>
      <xdr:rowOff>190500</xdr:rowOff>
    </xdr:from>
    <xdr:ext cx="1323975" cy="903837"/>
    <xdr:sp macro="" textlink="">
      <xdr:nvSpPr>
        <xdr:cNvPr id="235" name="TextBox 234"/>
        <xdr:cNvSpPr txBox="1"/>
      </xdr:nvSpPr>
      <xdr:spPr>
        <a:xfrm>
          <a:off x="1914525" y="1903666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645</xdr:row>
      <xdr:rowOff>190500</xdr:rowOff>
    </xdr:from>
    <xdr:ext cx="1666874" cy="961802"/>
    <xdr:sp macro="" textlink="">
      <xdr:nvSpPr>
        <xdr:cNvPr id="236" name="TextBox 235"/>
        <xdr:cNvSpPr txBox="1"/>
      </xdr:nvSpPr>
      <xdr:spPr>
        <a:xfrm>
          <a:off x="3467101" y="1903666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645</xdr:row>
      <xdr:rowOff>133350</xdr:rowOff>
    </xdr:from>
    <xdr:ext cx="1752601" cy="971327"/>
    <xdr:sp macro="" textlink="">
      <xdr:nvSpPr>
        <xdr:cNvPr id="237" name="TextBox 236"/>
        <xdr:cNvSpPr txBox="1"/>
      </xdr:nvSpPr>
      <xdr:spPr>
        <a:xfrm>
          <a:off x="5267325" y="1903095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38" name="TextBox 23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39" name="TextBox 238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0" name="TextBox 239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1" name="TextBox 240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2" name="TextBox 24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3" name="TextBox 24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4" name="TextBox 24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5" name="TextBox 24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46" name="TextBox 24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7" name="TextBox 24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8" name="TextBox 24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9" name="TextBox 24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0" name="TextBox 24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51" name="TextBox 25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2" name="TextBox 25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53" name="TextBox 25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54" name="TextBox 25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5" name="TextBox 25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56" name="TextBox 25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7" name="TextBox 25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58" name="TextBox 25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59" name="TextBox 25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0" name="TextBox 25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1" name="TextBox 26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2" name="TextBox 26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63" name="TextBox 26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4" name="TextBox 26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5" name="TextBox 264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6" name="TextBox 26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67" name="TextBox 266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8" name="TextBox 267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9" name="TextBox 268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0" name="TextBox 26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71" name="TextBox 270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2" name="TextBox 27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73" name="TextBox 272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4" name="TextBox 27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75" name="TextBox 274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6" name="TextBox 27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7" name="TextBox 27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754</xdr:row>
      <xdr:rowOff>238125</xdr:rowOff>
    </xdr:from>
    <xdr:ext cx="184731" cy="262572"/>
    <xdr:sp macro="" textlink="">
      <xdr:nvSpPr>
        <xdr:cNvPr id="278" name="TextBox 277"/>
        <xdr:cNvSpPr txBox="1"/>
      </xdr:nvSpPr>
      <xdr:spPr>
        <a:xfrm>
          <a:off x="133350" y="222637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753</xdr:row>
      <xdr:rowOff>171450</xdr:rowOff>
    </xdr:from>
    <xdr:ext cx="1638301" cy="744435"/>
    <xdr:sp macro="" textlink="">
      <xdr:nvSpPr>
        <xdr:cNvPr id="279" name="TextBox 278"/>
        <xdr:cNvSpPr txBox="1"/>
      </xdr:nvSpPr>
      <xdr:spPr>
        <a:xfrm>
          <a:off x="28574" y="2222754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754</xdr:row>
      <xdr:rowOff>0</xdr:rowOff>
    </xdr:from>
    <xdr:ext cx="962025" cy="262572"/>
    <xdr:sp macro="" textlink="">
      <xdr:nvSpPr>
        <xdr:cNvPr id="280" name="TextBox 279"/>
        <xdr:cNvSpPr txBox="1"/>
      </xdr:nvSpPr>
      <xdr:spPr>
        <a:xfrm>
          <a:off x="6200775" y="222399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753</xdr:row>
      <xdr:rowOff>190500</xdr:rowOff>
    </xdr:from>
    <xdr:ext cx="1323975" cy="903837"/>
    <xdr:sp macro="" textlink="">
      <xdr:nvSpPr>
        <xdr:cNvPr id="281" name="TextBox 280"/>
        <xdr:cNvSpPr txBox="1"/>
      </xdr:nvSpPr>
      <xdr:spPr>
        <a:xfrm>
          <a:off x="1914525" y="2222944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753</xdr:row>
      <xdr:rowOff>190500</xdr:rowOff>
    </xdr:from>
    <xdr:ext cx="1666874" cy="961802"/>
    <xdr:sp macro="" textlink="">
      <xdr:nvSpPr>
        <xdr:cNvPr id="282" name="TextBox 281"/>
        <xdr:cNvSpPr txBox="1"/>
      </xdr:nvSpPr>
      <xdr:spPr>
        <a:xfrm>
          <a:off x="3467101" y="2222944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753</xdr:row>
      <xdr:rowOff>133350</xdr:rowOff>
    </xdr:from>
    <xdr:ext cx="1752601" cy="971327"/>
    <xdr:sp macro="" textlink="">
      <xdr:nvSpPr>
        <xdr:cNvPr id="283" name="TextBox 282"/>
        <xdr:cNvSpPr txBox="1"/>
      </xdr:nvSpPr>
      <xdr:spPr>
        <a:xfrm>
          <a:off x="5267325" y="2222373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84" name="TextBox 28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85" name="TextBox 284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86" name="TextBox 285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287" name="TextBox 286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88" name="TextBox 28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89" name="TextBox 28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290" name="TextBox 28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91" name="TextBox 29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292" name="TextBox 29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93" name="TextBox 29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94" name="TextBox 29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295" name="TextBox 29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96" name="TextBox 29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297" name="TextBox 29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298" name="TextBox 29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299" name="TextBox 29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300" name="TextBox 29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01" name="TextBox 30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02" name="TextBox 30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03" name="TextBox 30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304" name="TextBox 30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831</xdr:row>
      <xdr:rowOff>0</xdr:rowOff>
    </xdr:from>
    <xdr:ext cx="1638301" cy="251736"/>
    <xdr:sp macro="" textlink="">
      <xdr:nvSpPr>
        <xdr:cNvPr id="305" name="TextBox 30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06" name="TextBox 30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07" name="TextBox 30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08" name="TextBox 30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831</xdr:row>
      <xdr:rowOff>0</xdr:rowOff>
    </xdr:from>
    <xdr:ext cx="184731" cy="262572"/>
    <xdr:sp macro="" textlink="">
      <xdr:nvSpPr>
        <xdr:cNvPr id="309" name="TextBox 30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0" name="TextBox 30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11" name="TextBox 310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2" name="TextBox 31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831</xdr:row>
      <xdr:rowOff>0</xdr:rowOff>
    </xdr:from>
    <xdr:ext cx="1638301" cy="251736"/>
    <xdr:sp macro="" textlink="">
      <xdr:nvSpPr>
        <xdr:cNvPr id="313" name="TextBox 312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4" name="TextBox 313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15" name="TextBox 314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6" name="TextBox 31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831</xdr:row>
      <xdr:rowOff>0</xdr:rowOff>
    </xdr:from>
    <xdr:ext cx="1638301" cy="251736"/>
    <xdr:sp macro="" textlink="">
      <xdr:nvSpPr>
        <xdr:cNvPr id="317" name="TextBox 316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18" name="TextBox 31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831</xdr:row>
      <xdr:rowOff>0</xdr:rowOff>
    </xdr:from>
    <xdr:ext cx="45719" cy="262572"/>
    <xdr:sp macro="" textlink="">
      <xdr:nvSpPr>
        <xdr:cNvPr id="319" name="TextBox 318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20" name="TextBox 31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831</xdr:row>
      <xdr:rowOff>0</xdr:rowOff>
    </xdr:from>
    <xdr:ext cx="1638301" cy="251736"/>
    <xdr:sp macro="" textlink="">
      <xdr:nvSpPr>
        <xdr:cNvPr id="321" name="TextBox 320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22" name="TextBox 32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831</xdr:row>
      <xdr:rowOff>0</xdr:rowOff>
    </xdr:from>
    <xdr:ext cx="962025" cy="262572"/>
    <xdr:sp macro="" textlink="">
      <xdr:nvSpPr>
        <xdr:cNvPr id="323" name="TextBox 32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862</xdr:row>
      <xdr:rowOff>238125</xdr:rowOff>
    </xdr:from>
    <xdr:ext cx="184731" cy="262572"/>
    <xdr:sp macro="" textlink="">
      <xdr:nvSpPr>
        <xdr:cNvPr id="324" name="TextBox 323"/>
        <xdr:cNvSpPr txBox="1"/>
      </xdr:nvSpPr>
      <xdr:spPr>
        <a:xfrm>
          <a:off x="133350" y="254565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861</xdr:row>
      <xdr:rowOff>171450</xdr:rowOff>
    </xdr:from>
    <xdr:ext cx="1638301" cy="744435"/>
    <xdr:sp macro="" textlink="">
      <xdr:nvSpPr>
        <xdr:cNvPr id="325" name="TextBox 324"/>
        <xdr:cNvSpPr txBox="1"/>
      </xdr:nvSpPr>
      <xdr:spPr>
        <a:xfrm>
          <a:off x="28574" y="2542032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862</xdr:row>
      <xdr:rowOff>0</xdr:rowOff>
    </xdr:from>
    <xdr:ext cx="962025" cy="262572"/>
    <xdr:sp macro="" textlink="">
      <xdr:nvSpPr>
        <xdr:cNvPr id="326" name="TextBox 325"/>
        <xdr:cNvSpPr txBox="1"/>
      </xdr:nvSpPr>
      <xdr:spPr>
        <a:xfrm>
          <a:off x="6200775" y="254327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861</xdr:row>
      <xdr:rowOff>190500</xdr:rowOff>
    </xdr:from>
    <xdr:ext cx="1323975" cy="903837"/>
    <xdr:sp macro="" textlink="">
      <xdr:nvSpPr>
        <xdr:cNvPr id="327" name="TextBox 326"/>
        <xdr:cNvSpPr txBox="1"/>
      </xdr:nvSpPr>
      <xdr:spPr>
        <a:xfrm>
          <a:off x="1914525" y="2542222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861</xdr:row>
      <xdr:rowOff>190500</xdr:rowOff>
    </xdr:from>
    <xdr:ext cx="1666874" cy="961802"/>
    <xdr:sp macro="" textlink="">
      <xdr:nvSpPr>
        <xdr:cNvPr id="328" name="TextBox 327"/>
        <xdr:cNvSpPr txBox="1"/>
      </xdr:nvSpPr>
      <xdr:spPr>
        <a:xfrm>
          <a:off x="3467101" y="2542222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861</xdr:row>
      <xdr:rowOff>133350</xdr:rowOff>
    </xdr:from>
    <xdr:ext cx="1752601" cy="971327"/>
    <xdr:sp macro="" textlink="">
      <xdr:nvSpPr>
        <xdr:cNvPr id="329" name="TextBox 328"/>
        <xdr:cNvSpPr txBox="1"/>
      </xdr:nvSpPr>
      <xdr:spPr>
        <a:xfrm>
          <a:off x="5267325" y="2541651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939</xdr:row>
      <xdr:rowOff>0</xdr:rowOff>
    </xdr:from>
    <xdr:ext cx="184731" cy="262572"/>
    <xdr:sp macro="" textlink="">
      <xdr:nvSpPr>
        <xdr:cNvPr id="330" name="TextBox 32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31" name="TextBox 330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939</xdr:row>
      <xdr:rowOff>0</xdr:rowOff>
    </xdr:from>
    <xdr:ext cx="184731" cy="262572"/>
    <xdr:sp macro="" textlink="">
      <xdr:nvSpPr>
        <xdr:cNvPr id="332" name="TextBox 331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939</xdr:row>
      <xdr:rowOff>0</xdr:rowOff>
    </xdr:from>
    <xdr:ext cx="1638301" cy="251736"/>
    <xdr:sp macro="" textlink="">
      <xdr:nvSpPr>
        <xdr:cNvPr id="333" name="TextBox 332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34" name="TextBox 33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939</xdr:row>
      <xdr:rowOff>0</xdr:rowOff>
    </xdr:from>
    <xdr:ext cx="184731" cy="262572"/>
    <xdr:sp macro="" textlink="">
      <xdr:nvSpPr>
        <xdr:cNvPr id="335" name="TextBox 33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939</xdr:row>
      <xdr:rowOff>0</xdr:rowOff>
    </xdr:from>
    <xdr:ext cx="1638301" cy="251736"/>
    <xdr:sp macro="" textlink="">
      <xdr:nvSpPr>
        <xdr:cNvPr id="336" name="TextBox 33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37" name="TextBox 33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939</xdr:row>
      <xdr:rowOff>0</xdr:rowOff>
    </xdr:from>
    <xdr:ext cx="45719" cy="262572"/>
    <xdr:sp macro="" textlink="">
      <xdr:nvSpPr>
        <xdr:cNvPr id="338" name="TextBox 33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39" name="TextBox 33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939</xdr:row>
      <xdr:rowOff>0</xdr:rowOff>
    </xdr:from>
    <xdr:ext cx="184731" cy="262572"/>
    <xdr:sp macro="" textlink="">
      <xdr:nvSpPr>
        <xdr:cNvPr id="340" name="TextBox 33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939</xdr:row>
      <xdr:rowOff>0</xdr:rowOff>
    </xdr:from>
    <xdr:ext cx="1638301" cy="251736"/>
    <xdr:sp macro="" textlink="">
      <xdr:nvSpPr>
        <xdr:cNvPr id="341" name="TextBox 34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42" name="TextBox 34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939</xdr:row>
      <xdr:rowOff>0</xdr:rowOff>
    </xdr:from>
    <xdr:ext cx="45719" cy="262572"/>
    <xdr:sp macro="" textlink="">
      <xdr:nvSpPr>
        <xdr:cNvPr id="343" name="TextBox 34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44" name="TextBox 34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939</xdr:row>
      <xdr:rowOff>0</xdr:rowOff>
    </xdr:from>
    <xdr:ext cx="184731" cy="262572"/>
    <xdr:sp macro="" textlink="">
      <xdr:nvSpPr>
        <xdr:cNvPr id="345" name="TextBox 34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939</xdr:row>
      <xdr:rowOff>0</xdr:rowOff>
    </xdr:from>
    <xdr:ext cx="1638301" cy="251736"/>
    <xdr:sp macro="" textlink="">
      <xdr:nvSpPr>
        <xdr:cNvPr id="346" name="TextBox 34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47" name="TextBox 34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939</xdr:row>
      <xdr:rowOff>0</xdr:rowOff>
    </xdr:from>
    <xdr:ext cx="45719" cy="262572"/>
    <xdr:sp macro="" textlink="">
      <xdr:nvSpPr>
        <xdr:cNvPr id="348" name="TextBox 34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49" name="TextBox 34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939</xdr:row>
      <xdr:rowOff>0</xdr:rowOff>
    </xdr:from>
    <xdr:ext cx="184731" cy="262572"/>
    <xdr:sp macro="" textlink="">
      <xdr:nvSpPr>
        <xdr:cNvPr id="350" name="TextBox 34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939</xdr:row>
      <xdr:rowOff>0</xdr:rowOff>
    </xdr:from>
    <xdr:ext cx="1638301" cy="251736"/>
    <xdr:sp macro="" textlink="">
      <xdr:nvSpPr>
        <xdr:cNvPr id="351" name="TextBox 35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52" name="TextBox 35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939</xdr:row>
      <xdr:rowOff>0</xdr:rowOff>
    </xdr:from>
    <xdr:ext cx="45719" cy="262572"/>
    <xdr:sp macro="" textlink="">
      <xdr:nvSpPr>
        <xdr:cNvPr id="353" name="TextBox 35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54" name="TextBox 35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939</xdr:row>
      <xdr:rowOff>0</xdr:rowOff>
    </xdr:from>
    <xdr:ext cx="184731" cy="262572"/>
    <xdr:sp macro="" textlink="">
      <xdr:nvSpPr>
        <xdr:cNvPr id="355" name="TextBox 35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56" name="TextBox 35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939</xdr:row>
      <xdr:rowOff>0</xdr:rowOff>
    </xdr:from>
    <xdr:ext cx="45719" cy="262572"/>
    <xdr:sp macro="" textlink="">
      <xdr:nvSpPr>
        <xdr:cNvPr id="357" name="TextBox 356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58" name="TextBox 35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939</xdr:row>
      <xdr:rowOff>0</xdr:rowOff>
    </xdr:from>
    <xdr:ext cx="1638301" cy="251736"/>
    <xdr:sp macro="" textlink="">
      <xdr:nvSpPr>
        <xdr:cNvPr id="359" name="TextBox 358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60" name="TextBox 359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939</xdr:row>
      <xdr:rowOff>0</xdr:rowOff>
    </xdr:from>
    <xdr:ext cx="45719" cy="262572"/>
    <xdr:sp macro="" textlink="">
      <xdr:nvSpPr>
        <xdr:cNvPr id="361" name="TextBox 360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62" name="TextBox 36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939</xdr:row>
      <xdr:rowOff>0</xdr:rowOff>
    </xdr:from>
    <xdr:ext cx="1638301" cy="251736"/>
    <xdr:sp macro="" textlink="">
      <xdr:nvSpPr>
        <xdr:cNvPr id="363" name="TextBox 362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64" name="TextBox 36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939</xdr:row>
      <xdr:rowOff>0</xdr:rowOff>
    </xdr:from>
    <xdr:ext cx="45719" cy="262572"/>
    <xdr:sp macro="" textlink="">
      <xdr:nvSpPr>
        <xdr:cNvPr id="365" name="TextBox 364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66" name="TextBox 36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939</xdr:row>
      <xdr:rowOff>0</xdr:rowOff>
    </xdr:from>
    <xdr:ext cx="1638301" cy="251736"/>
    <xdr:sp macro="" textlink="">
      <xdr:nvSpPr>
        <xdr:cNvPr id="367" name="TextBox 366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68" name="TextBox 36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939</xdr:row>
      <xdr:rowOff>0</xdr:rowOff>
    </xdr:from>
    <xdr:ext cx="962025" cy="262572"/>
    <xdr:sp macro="" textlink="">
      <xdr:nvSpPr>
        <xdr:cNvPr id="369" name="TextBox 36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970</xdr:row>
      <xdr:rowOff>238125</xdr:rowOff>
    </xdr:from>
    <xdr:ext cx="184731" cy="262572"/>
    <xdr:sp macro="" textlink="">
      <xdr:nvSpPr>
        <xdr:cNvPr id="370" name="TextBox 369"/>
        <xdr:cNvSpPr txBox="1"/>
      </xdr:nvSpPr>
      <xdr:spPr>
        <a:xfrm>
          <a:off x="133350" y="286492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969</xdr:row>
      <xdr:rowOff>171450</xdr:rowOff>
    </xdr:from>
    <xdr:ext cx="1638301" cy="744435"/>
    <xdr:sp macro="" textlink="">
      <xdr:nvSpPr>
        <xdr:cNvPr id="371" name="TextBox 370"/>
        <xdr:cNvSpPr txBox="1"/>
      </xdr:nvSpPr>
      <xdr:spPr>
        <a:xfrm>
          <a:off x="28574" y="2861310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970</xdr:row>
      <xdr:rowOff>0</xdr:rowOff>
    </xdr:from>
    <xdr:ext cx="962025" cy="262572"/>
    <xdr:sp macro="" textlink="">
      <xdr:nvSpPr>
        <xdr:cNvPr id="372" name="TextBox 371"/>
        <xdr:cNvSpPr txBox="1"/>
      </xdr:nvSpPr>
      <xdr:spPr>
        <a:xfrm>
          <a:off x="6200775" y="286254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969</xdr:row>
      <xdr:rowOff>190500</xdr:rowOff>
    </xdr:from>
    <xdr:ext cx="1323975" cy="903837"/>
    <xdr:sp macro="" textlink="">
      <xdr:nvSpPr>
        <xdr:cNvPr id="373" name="TextBox 372"/>
        <xdr:cNvSpPr txBox="1"/>
      </xdr:nvSpPr>
      <xdr:spPr>
        <a:xfrm>
          <a:off x="1914525" y="2861500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969</xdr:row>
      <xdr:rowOff>190500</xdr:rowOff>
    </xdr:from>
    <xdr:ext cx="1666874" cy="961802"/>
    <xdr:sp macro="" textlink="">
      <xdr:nvSpPr>
        <xdr:cNvPr id="374" name="TextBox 373"/>
        <xdr:cNvSpPr txBox="1"/>
      </xdr:nvSpPr>
      <xdr:spPr>
        <a:xfrm>
          <a:off x="3467101" y="2861500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969</xdr:row>
      <xdr:rowOff>133350</xdr:rowOff>
    </xdr:from>
    <xdr:ext cx="1752601" cy="971327"/>
    <xdr:sp macro="" textlink="">
      <xdr:nvSpPr>
        <xdr:cNvPr id="375" name="TextBox 374"/>
        <xdr:cNvSpPr txBox="1"/>
      </xdr:nvSpPr>
      <xdr:spPr>
        <a:xfrm>
          <a:off x="5267325" y="2860929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1047</xdr:row>
      <xdr:rowOff>0</xdr:rowOff>
    </xdr:from>
    <xdr:ext cx="184731" cy="262572"/>
    <xdr:sp macro="" textlink="">
      <xdr:nvSpPr>
        <xdr:cNvPr id="376" name="TextBox 37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77" name="TextBox 376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1047</xdr:row>
      <xdr:rowOff>0</xdr:rowOff>
    </xdr:from>
    <xdr:ext cx="184731" cy="262572"/>
    <xdr:sp macro="" textlink="">
      <xdr:nvSpPr>
        <xdr:cNvPr id="378" name="TextBox 377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1047</xdr:row>
      <xdr:rowOff>0</xdr:rowOff>
    </xdr:from>
    <xdr:ext cx="1638301" cy="251736"/>
    <xdr:sp macro="" textlink="">
      <xdr:nvSpPr>
        <xdr:cNvPr id="379" name="TextBox 378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80" name="TextBox 37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1047</xdr:row>
      <xdr:rowOff>0</xdr:rowOff>
    </xdr:from>
    <xdr:ext cx="184731" cy="262572"/>
    <xdr:sp macro="" textlink="">
      <xdr:nvSpPr>
        <xdr:cNvPr id="381" name="TextBox 38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1047</xdr:row>
      <xdr:rowOff>0</xdr:rowOff>
    </xdr:from>
    <xdr:ext cx="1638301" cy="251736"/>
    <xdr:sp macro="" textlink="">
      <xdr:nvSpPr>
        <xdr:cNvPr id="382" name="TextBox 38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83" name="TextBox 38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1047</xdr:row>
      <xdr:rowOff>0</xdr:rowOff>
    </xdr:from>
    <xdr:ext cx="45719" cy="262572"/>
    <xdr:sp macro="" textlink="">
      <xdr:nvSpPr>
        <xdr:cNvPr id="384" name="TextBox 38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85" name="TextBox 38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1047</xdr:row>
      <xdr:rowOff>0</xdr:rowOff>
    </xdr:from>
    <xdr:ext cx="184731" cy="262572"/>
    <xdr:sp macro="" textlink="">
      <xdr:nvSpPr>
        <xdr:cNvPr id="386" name="TextBox 38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1047</xdr:row>
      <xdr:rowOff>0</xdr:rowOff>
    </xdr:from>
    <xdr:ext cx="1638301" cy="251736"/>
    <xdr:sp macro="" textlink="">
      <xdr:nvSpPr>
        <xdr:cNvPr id="387" name="TextBox 38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88" name="TextBox 38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1047</xdr:row>
      <xdr:rowOff>0</xdr:rowOff>
    </xdr:from>
    <xdr:ext cx="45719" cy="262572"/>
    <xdr:sp macro="" textlink="">
      <xdr:nvSpPr>
        <xdr:cNvPr id="389" name="TextBox 38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90" name="TextBox 38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1047</xdr:row>
      <xdr:rowOff>0</xdr:rowOff>
    </xdr:from>
    <xdr:ext cx="184731" cy="262572"/>
    <xdr:sp macro="" textlink="">
      <xdr:nvSpPr>
        <xdr:cNvPr id="391" name="TextBox 39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1047</xdr:row>
      <xdr:rowOff>0</xdr:rowOff>
    </xdr:from>
    <xdr:ext cx="1638301" cy="251736"/>
    <xdr:sp macro="" textlink="">
      <xdr:nvSpPr>
        <xdr:cNvPr id="392" name="TextBox 39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93" name="TextBox 39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1047</xdr:row>
      <xdr:rowOff>0</xdr:rowOff>
    </xdr:from>
    <xdr:ext cx="45719" cy="262572"/>
    <xdr:sp macro="" textlink="">
      <xdr:nvSpPr>
        <xdr:cNvPr id="394" name="TextBox 39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95" name="TextBox 39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1047</xdr:row>
      <xdr:rowOff>0</xdr:rowOff>
    </xdr:from>
    <xdr:ext cx="184731" cy="262572"/>
    <xdr:sp macro="" textlink="">
      <xdr:nvSpPr>
        <xdr:cNvPr id="396" name="TextBox 39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1047</xdr:row>
      <xdr:rowOff>0</xdr:rowOff>
    </xdr:from>
    <xdr:ext cx="1638301" cy="251736"/>
    <xdr:sp macro="" textlink="">
      <xdr:nvSpPr>
        <xdr:cNvPr id="397" name="TextBox 39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398" name="TextBox 39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1047</xdr:row>
      <xdr:rowOff>0</xdr:rowOff>
    </xdr:from>
    <xdr:ext cx="45719" cy="262572"/>
    <xdr:sp macro="" textlink="">
      <xdr:nvSpPr>
        <xdr:cNvPr id="399" name="TextBox 39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00" name="TextBox 39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1047</xdr:row>
      <xdr:rowOff>0</xdr:rowOff>
    </xdr:from>
    <xdr:ext cx="184731" cy="262572"/>
    <xdr:sp macro="" textlink="">
      <xdr:nvSpPr>
        <xdr:cNvPr id="401" name="TextBox 40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02" name="TextBox 40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1047</xdr:row>
      <xdr:rowOff>0</xdr:rowOff>
    </xdr:from>
    <xdr:ext cx="45719" cy="262572"/>
    <xdr:sp macro="" textlink="">
      <xdr:nvSpPr>
        <xdr:cNvPr id="403" name="TextBox 402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04" name="TextBox 40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1047</xdr:row>
      <xdr:rowOff>0</xdr:rowOff>
    </xdr:from>
    <xdr:ext cx="1638301" cy="251736"/>
    <xdr:sp macro="" textlink="">
      <xdr:nvSpPr>
        <xdr:cNvPr id="405" name="TextBox 404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06" name="TextBox 405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1047</xdr:row>
      <xdr:rowOff>0</xdr:rowOff>
    </xdr:from>
    <xdr:ext cx="45719" cy="262572"/>
    <xdr:sp macro="" textlink="">
      <xdr:nvSpPr>
        <xdr:cNvPr id="407" name="TextBox 406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08" name="TextBox 40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1047</xdr:row>
      <xdr:rowOff>0</xdr:rowOff>
    </xdr:from>
    <xdr:ext cx="1638301" cy="251736"/>
    <xdr:sp macro="" textlink="">
      <xdr:nvSpPr>
        <xdr:cNvPr id="409" name="TextBox 408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10" name="TextBox 40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1047</xdr:row>
      <xdr:rowOff>0</xdr:rowOff>
    </xdr:from>
    <xdr:ext cx="45719" cy="262572"/>
    <xdr:sp macro="" textlink="">
      <xdr:nvSpPr>
        <xdr:cNvPr id="411" name="TextBox 410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12" name="TextBox 41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1047</xdr:row>
      <xdr:rowOff>0</xdr:rowOff>
    </xdr:from>
    <xdr:ext cx="1638301" cy="251736"/>
    <xdr:sp macro="" textlink="">
      <xdr:nvSpPr>
        <xdr:cNvPr id="413" name="TextBox 412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14" name="TextBox 41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1047</xdr:row>
      <xdr:rowOff>0</xdr:rowOff>
    </xdr:from>
    <xdr:ext cx="962025" cy="262572"/>
    <xdr:sp macro="" textlink="">
      <xdr:nvSpPr>
        <xdr:cNvPr id="415" name="TextBox 41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1080</xdr:row>
      <xdr:rowOff>238125</xdr:rowOff>
    </xdr:from>
    <xdr:ext cx="184731" cy="262572"/>
    <xdr:sp macro="" textlink="">
      <xdr:nvSpPr>
        <xdr:cNvPr id="416" name="TextBox 415"/>
        <xdr:cNvSpPr txBox="1"/>
      </xdr:nvSpPr>
      <xdr:spPr>
        <a:xfrm>
          <a:off x="133350" y="31901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1079</xdr:row>
      <xdr:rowOff>171450</xdr:rowOff>
    </xdr:from>
    <xdr:ext cx="1638301" cy="744435"/>
    <xdr:sp macro="" textlink="">
      <xdr:nvSpPr>
        <xdr:cNvPr id="417" name="TextBox 416"/>
        <xdr:cNvSpPr txBox="1"/>
      </xdr:nvSpPr>
      <xdr:spPr>
        <a:xfrm>
          <a:off x="28574" y="31864935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1080</xdr:row>
      <xdr:rowOff>0</xdr:rowOff>
    </xdr:from>
    <xdr:ext cx="962025" cy="262572"/>
    <xdr:sp macro="" textlink="">
      <xdr:nvSpPr>
        <xdr:cNvPr id="418" name="TextBox 417"/>
        <xdr:cNvSpPr txBox="1"/>
      </xdr:nvSpPr>
      <xdr:spPr>
        <a:xfrm>
          <a:off x="6200775" y="3187731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1079</xdr:row>
      <xdr:rowOff>190500</xdr:rowOff>
    </xdr:from>
    <xdr:ext cx="1323975" cy="903837"/>
    <xdr:sp macro="" textlink="">
      <xdr:nvSpPr>
        <xdr:cNvPr id="419" name="TextBox 418"/>
        <xdr:cNvSpPr txBox="1"/>
      </xdr:nvSpPr>
      <xdr:spPr>
        <a:xfrm>
          <a:off x="1914525" y="3186684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1079</xdr:row>
      <xdr:rowOff>190500</xdr:rowOff>
    </xdr:from>
    <xdr:ext cx="1666874" cy="961802"/>
    <xdr:sp macro="" textlink="">
      <xdr:nvSpPr>
        <xdr:cNvPr id="420" name="TextBox 419"/>
        <xdr:cNvSpPr txBox="1"/>
      </xdr:nvSpPr>
      <xdr:spPr>
        <a:xfrm>
          <a:off x="3467101" y="3186684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1079</xdr:row>
      <xdr:rowOff>133350</xdr:rowOff>
    </xdr:from>
    <xdr:ext cx="1752601" cy="971327"/>
    <xdr:sp macro="" textlink="">
      <xdr:nvSpPr>
        <xdr:cNvPr id="421" name="TextBox 420"/>
        <xdr:cNvSpPr txBox="1"/>
      </xdr:nvSpPr>
      <xdr:spPr>
        <a:xfrm>
          <a:off x="5267325" y="31861125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1155</xdr:row>
      <xdr:rowOff>0</xdr:rowOff>
    </xdr:from>
    <xdr:ext cx="184731" cy="262572"/>
    <xdr:sp macro="" textlink="">
      <xdr:nvSpPr>
        <xdr:cNvPr id="422" name="TextBox 42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23" name="TextBox 422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1155</xdr:row>
      <xdr:rowOff>0</xdr:rowOff>
    </xdr:from>
    <xdr:ext cx="184731" cy="262572"/>
    <xdr:sp macro="" textlink="">
      <xdr:nvSpPr>
        <xdr:cNvPr id="424" name="TextBox 423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1155</xdr:row>
      <xdr:rowOff>0</xdr:rowOff>
    </xdr:from>
    <xdr:ext cx="1638301" cy="251736"/>
    <xdr:sp macro="" textlink="">
      <xdr:nvSpPr>
        <xdr:cNvPr id="425" name="TextBox 424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26" name="TextBox 42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1155</xdr:row>
      <xdr:rowOff>0</xdr:rowOff>
    </xdr:from>
    <xdr:ext cx="184731" cy="262572"/>
    <xdr:sp macro="" textlink="">
      <xdr:nvSpPr>
        <xdr:cNvPr id="427" name="TextBox 42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1155</xdr:row>
      <xdr:rowOff>0</xdr:rowOff>
    </xdr:from>
    <xdr:ext cx="1638301" cy="251736"/>
    <xdr:sp macro="" textlink="">
      <xdr:nvSpPr>
        <xdr:cNvPr id="428" name="TextBox 42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29" name="TextBox 42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1155</xdr:row>
      <xdr:rowOff>0</xdr:rowOff>
    </xdr:from>
    <xdr:ext cx="45719" cy="262572"/>
    <xdr:sp macro="" textlink="">
      <xdr:nvSpPr>
        <xdr:cNvPr id="430" name="TextBox 42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31" name="TextBox 43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1155</xdr:row>
      <xdr:rowOff>0</xdr:rowOff>
    </xdr:from>
    <xdr:ext cx="184731" cy="262572"/>
    <xdr:sp macro="" textlink="">
      <xdr:nvSpPr>
        <xdr:cNvPr id="432" name="TextBox 43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1155</xdr:row>
      <xdr:rowOff>0</xdr:rowOff>
    </xdr:from>
    <xdr:ext cx="1638301" cy="251736"/>
    <xdr:sp macro="" textlink="">
      <xdr:nvSpPr>
        <xdr:cNvPr id="433" name="TextBox 43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34" name="TextBox 43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1155</xdr:row>
      <xdr:rowOff>0</xdr:rowOff>
    </xdr:from>
    <xdr:ext cx="45719" cy="262572"/>
    <xdr:sp macro="" textlink="">
      <xdr:nvSpPr>
        <xdr:cNvPr id="435" name="TextBox 43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36" name="TextBox 43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1155</xdr:row>
      <xdr:rowOff>0</xdr:rowOff>
    </xdr:from>
    <xdr:ext cx="184731" cy="262572"/>
    <xdr:sp macro="" textlink="">
      <xdr:nvSpPr>
        <xdr:cNvPr id="437" name="TextBox 43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1155</xdr:row>
      <xdr:rowOff>0</xdr:rowOff>
    </xdr:from>
    <xdr:ext cx="1638301" cy="251736"/>
    <xdr:sp macro="" textlink="">
      <xdr:nvSpPr>
        <xdr:cNvPr id="438" name="TextBox 43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39" name="TextBox 43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1155</xdr:row>
      <xdr:rowOff>0</xdr:rowOff>
    </xdr:from>
    <xdr:ext cx="45719" cy="262572"/>
    <xdr:sp macro="" textlink="">
      <xdr:nvSpPr>
        <xdr:cNvPr id="440" name="TextBox 43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41" name="TextBox 44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1155</xdr:row>
      <xdr:rowOff>0</xdr:rowOff>
    </xdr:from>
    <xdr:ext cx="184731" cy="262572"/>
    <xdr:sp macro="" textlink="">
      <xdr:nvSpPr>
        <xdr:cNvPr id="442" name="TextBox 44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1155</xdr:row>
      <xdr:rowOff>0</xdr:rowOff>
    </xdr:from>
    <xdr:ext cx="1638301" cy="251736"/>
    <xdr:sp macro="" textlink="">
      <xdr:nvSpPr>
        <xdr:cNvPr id="443" name="TextBox 44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44" name="TextBox 44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1155</xdr:row>
      <xdr:rowOff>0</xdr:rowOff>
    </xdr:from>
    <xdr:ext cx="45719" cy="262572"/>
    <xdr:sp macro="" textlink="">
      <xdr:nvSpPr>
        <xdr:cNvPr id="445" name="TextBox 44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46" name="TextBox 44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1155</xdr:row>
      <xdr:rowOff>0</xdr:rowOff>
    </xdr:from>
    <xdr:ext cx="184731" cy="262572"/>
    <xdr:sp macro="" textlink="">
      <xdr:nvSpPr>
        <xdr:cNvPr id="447" name="TextBox 44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48" name="TextBox 44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1155</xdr:row>
      <xdr:rowOff>0</xdr:rowOff>
    </xdr:from>
    <xdr:ext cx="45719" cy="262572"/>
    <xdr:sp macro="" textlink="">
      <xdr:nvSpPr>
        <xdr:cNvPr id="449" name="TextBox 448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50" name="TextBox 44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1155</xdr:row>
      <xdr:rowOff>0</xdr:rowOff>
    </xdr:from>
    <xdr:ext cx="1638301" cy="251736"/>
    <xdr:sp macro="" textlink="">
      <xdr:nvSpPr>
        <xdr:cNvPr id="451" name="TextBox 450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52" name="TextBox 451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1155</xdr:row>
      <xdr:rowOff>0</xdr:rowOff>
    </xdr:from>
    <xdr:ext cx="45719" cy="262572"/>
    <xdr:sp macro="" textlink="">
      <xdr:nvSpPr>
        <xdr:cNvPr id="453" name="TextBox 452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54" name="TextBox 45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1155</xdr:row>
      <xdr:rowOff>0</xdr:rowOff>
    </xdr:from>
    <xdr:ext cx="1638301" cy="251736"/>
    <xdr:sp macro="" textlink="">
      <xdr:nvSpPr>
        <xdr:cNvPr id="455" name="TextBox 454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56" name="TextBox 45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1155</xdr:row>
      <xdr:rowOff>0</xdr:rowOff>
    </xdr:from>
    <xdr:ext cx="45719" cy="262572"/>
    <xdr:sp macro="" textlink="">
      <xdr:nvSpPr>
        <xdr:cNvPr id="457" name="TextBox 456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58" name="TextBox 45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1155</xdr:row>
      <xdr:rowOff>0</xdr:rowOff>
    </xdr:from>
    <xdr:ext cx="1638301" cy="251736"/>
    <xdr:sp macro="" textlink="">
      <xdr:nvSpPr>
        <xdr:cNvPr id="459" name="TextBox 458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60" name="TextBox 45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1155</xdr:row>
      <xdr:rowOff>0</xdr:rowOff>
    </xdr:from>
    <xdr:ext cx="962025" cy="262572"/>
    <xdr:sp macro="" textlink="">
      <xdr:nvSpPr>
        <xdr:cNvPr id="461" name="TextBox 46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1188</xdr:row>
      <xdr:rowOff>238125</xdr:rowOff>
    </xdr:from>
    <xdr:ext cx="184731" cy="262572"/>
    <xdr:sp macro="" textlink="">
      <xdr:nvSpPr>
        <xdr:cNvPr id="462" name="TextBox 461"/>
        <xdr:cNvSpPr txBox="1"/>
      </xdr:nvSpPr>
      <xdr:spPr>
        <a:xfrm>
          <a:off x="133350" y="350939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1187</xdr:row>
      <xdr:rowOff>171450</xdr:rowOff>
    </xdr:from>
    <xdr:ext cx="1633009" cy="744435"/>
    <xdr:sp macro="" textlink="">
      <xdr:nvSpPr>
        <xdr:cNvPr id="463" name="TextBox 462"/>
        <xdr:cNvSpPr txBox="1"/>
      </xdr:nvSpPr>
      <xdr:spPr>
        <a:xfrm>
          <a:off x="28574" y="350577150"/>
          <a:ext cx="1633009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1188</xdr:row>
      <xdr:rowOff>0</xdr:rowOff>
    </xdr:from>
    <xdr:ext cx="962025" cy="262572"/>
    <xdr:sp macro="" textlink="">
      <xdr:nvSpPr>
        <xdr:cNvPr id="464" name="TextBox 463"/>
        <xdr:cNvSpPr txBox="1"/>
      </xdr:nvSpPr>
      <xdr:spPr>
        <a:xfrm>
          <a:off x="6200775" y="3507009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1187</xdr:row>
      <xdr:rowOff>190500</xdr:rowOff>
    </xdr:from>
    <xdr:ext cx="1323975" cy="903837"/>
    <xdr:sp macro="" textlink="">
      <xdr:nvSpPr>
        <xdr:cNvPr id="465" name="TextBox 464"/>
        <xdr:cNvSpPr txBox="1"/>
      </xdr:nvSpPr>
      <xdr:spPr>
        <a:xfrm>
          <a:off x="1621367" y="3505962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1187</xdr:row>
      <xdr:rowOff>190500</xdr:rowOff>
    </xdr:from>
    <xdr:ext cx="1666874" cy="961802"/>
    <xdr:sp macro="" textlink="">
      <xdr:nvSpPr>
        <xdr:cNvPr id="466" name="TextBox 465"/>
        <xdr:cNvSpPr txBox="1"/>
      </xdr:nvSpPr>
      <xdr:spPr>
        <a:xfrm>
          <a:off x="2863851" y="3505962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1187</xdr:row>
      <xdr:rowOff>112182</xdr:rowOff>
    </xdr:from>
    <xdr:ext cx="2540001" cy="961802"/>
    <xdr:sp macro="" textlink="">
      <xdr:nvSpPr>
        <xdr:cNvPr id="467" name="TextBox 466"/>
        <xdr:cNvSpPr txBox="1"/>
      </xdr:nvSpPr>
      <xdr:spPr>
        <a:xfrm>
          <a:off x="4458759" y="350517882"/>
          <a:ext cx="2540001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                        นายมูสา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นาฮัมผล                                    รองนายก อบต.ควนสตอ รักษาราชการแทน 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1263</xdr:row>
      <xdr:rowOff>0</xdr:rowOff>
    </xdr:from>
    <xdr:ext cx="184731" cy="262572"/>
    <xdr:sp macro="" textlink="">
      <xdr:nvSpPr>
        <xdr:cNvPr id="468" name="TextBox 46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69" name="TextBox 468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1263</xdr:row>
      <xdr:rowOff>0</xdr:rowOff>
    </xdr:from>
    <xdr:ext cx="184731" cy="262572"/>
    <xdr:sp macro="" textlink="">
      <xdr:nvSpPr>
        <xdr:cNvPr id="470" name="TextBox 469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1263</xdr:row>
      <xdr:rowOff>0</xdr:rowOff>
    </xdr:from>
    <xdr:ext cx="1638301" cy="251736"/>
    <xdr:sp macro="" textlink="">
      <xdr:nvSpPr>
        <xdr:cNvPr id="471" name="TextBox 470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72" name="TextBox 47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1263</xdr:row>
      <xdr:rowOff>0</xdr:rowOff>
    </xdr:from>
    <xdr:ext cx="184731" cy="262572"/>
    <xdr:sp macro="" textlink="">
      <xdr:nvSpPr>
        <xdr:cNvPr id="473" name="TextBox 47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1263</xdr:row>
      <xdr:rowOff>0</xdr:rowOff>
    </xdr:from>
    <xdr:ext cx="1638301" cy="251736"/>
    <xdr:sp macro="" textlink="">
      <xdr:nvSpPr>
        <xdr:cNvPr id="474" name="TextBox 47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75" name="TextBox 47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1263</xdr:row>
      <xdr:rowOff>0</xdr:rowOff>
    </xdr:from>
    <xdr:ext cx="45719" cy="262572"/>
    <xdr:sp macro="" textlink="">
      <xdr:nvSpPr>
        <xdr:cNvPr id="476" name="TextBox 47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77" name="TextBox 47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1263</xdr:row>
      <xdr:rowOff>0</xdr:rowOff>
    </xdr:from>
    <xdr:ext cx="184731" cy="262572"/>
    <xdr:sp macro="" textlink="">
      <xdr:nvSpPr>
        <xdr:cNvPr id="478" name="TextBox 47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1263</xdr:row>
      <xdr:rowOff>0</xdr:rowOff>
    </xdr:from>
    <xdr:ext cx="1638301" cy="251736"/>
    <xdr:sp macro="" textlink="">
      <xdr:nvSpPr>
        <xdr:cNvPr id="479" name="TextBox 47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80" name="TextBox 47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1263</xdr:row>
      <xdr:rowOff>0</xdr:rowOff>
    </xdr:from>
    <xdr:ext cx="45719" cy="262572"/>
    <xdr:sp macro="" textlink="">
      <xdr:nvSpPr>
        <xdr:cNvPr id="481" name="TextBox 48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82" name="TextBox 48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1263</xdr:row>
      <xdr:rowOff>0</xdr:rowOff>
    </xdr:from>
    <xdr:ext cx="184731" cy="262572"/>
    <xdr:sp macro="" textlink="">
      <xdr:nvSpPr>
        <xdr:cNvPr id="483" name="TextBox 48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1263</xdr:row>
      <xdr:rowOff>0</xdr:rowOff>
    </xdr:from>
    <xdr:ext cx="1638301" cy="251736"/>
    <xdr:sp macro="" textlink="">
      <xdr:nvSpPr>
        <xdr:cNvPr id="484" name="TextBox 48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85" name="TextBox 48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1263</xdr:row>
      <xdr:rowOff>0</xdr:rowOff>
    </xdr:from>
    <xdr:ext cx="45719" cy="262572"/>
    <xdr:sp macro="" textlink="">
      <xdr:nvSpPr>
        <xdr:cNvPr id="486" name="TextBox 48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87" name="TextBox 48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1263</xdr:row>
      <xdr:rowOff>0</xdr:rowOff>
    </xdr:from>
    <xdr:ext cx="184731" cy="262572"/>
    <xdr:sp macro="" textlink="">
      <xdr:nvSpPr>
        <xdr:cNvPr id="488" name="TextBox 48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1263</xdr:row>
      <xdr:rowOff>0</xdr:rowOff>
    </xdr:from>
    <xdr:ext cx="1638301" cy="251736"/>
    <xdr:sp macro="" textlink="">
      <xdr:nvSpPr>
        <xdr:cNvPr id="489" name="TextBox 48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90" name="TextBox 48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1263</xdr:row>
      <xdr:rowOff>0</xdr:rowOff>
    </xdr:from>
    <xdr:ext cx="45719" cy="262572"/>
    <xdr:sp macro="" textlink="">
      <xdr:nvSpPr>
        <xdr:cNvPr id="491" name="TextBox 49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92" name="TextBox 49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1263</xdr:row>
      <xdr:rowOff>0</xdr:rowOff>
    </xdr:from>
    <xdr:ext cx="184731" cy="262572"/>
    <xdr:sp macro="" textlink="">
      <xdr:nvSpPr>
        <xdr:cNvPr id="493" name="TextBox 49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94" name="TextBox 49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1263</xdr:row>
      <xdr:rowOff>0</xdr:rowOff>
    </xdr:from>
    <xdr:ext cx="45719" cy="262572"/>
    <xdr:sp macro="" textlink="">
      <xdr:nvSpPr>
        <xdr:cNvPr id="495" name="TextBox 494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96" name="TextBox 49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1263</xdr:row>
      <xdr:rowOff>0</xdr:rowOff>
    </xdr:from>
    <xdr:ext cx="1638301" cy="251736"/>
    <xdr:sp macro="" textlink="">
      <xdr:nvSpPr>
        <xdr:cNvPr id="497" name="TextBox 496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498" name="TextBox 497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1263</xdr:row>
      <xdr:rowOff>0</xdr:rowOff>
    </xdr:from>
    <xdr:ext cx="45719" cy="262572"/>
    <xdr:sp macro="" textlink="">
      <xdr:nvSpPr>
        <xdr:cNvPr id="499" name="TextBox 498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500" name="TextBox 49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1263</xdr:row>
      <xdr:rowOff>0</xdr:rowOff>
    </xdr:from>
    <xdr:ext cx="1638301" cy="251736"/>
    <xdr:sp macro="" textlink="">
      <xdr:nvSpPr>
        <xdr:cNvPr id="501" name="TextBox 500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502" name="TextBox 50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1263</xdr:row>
      <xdr:rowOff>0</xdr:rowOff>
    </xdr:from>
    <xdr:ext cx="45719" cy="262572"/>
    <xdr:sp macro="" textlink="">
      <xdr:nvSpPr>
        <xdr:cNvPr id="503" name="TextBox 502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504" name="TextBox 50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1263</xdr:row>
      <xdr:rowOff>0</xdr:rowOff>
    </xdr:from>
    <xdr:ext cx="1638301" cy="251736"/>
    <xdr:sp macro="" textlink="">
      <xdr:nvSpPr>
        <xdr:cNvPr id="505" name="TextBox 504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506" name="TextBox 50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1263</xdr:row>
      <xdr:rowOff>0</xdr:rowOff>
    </xdr:from>
    <xdr:ext cx="962025" cy="262572"/>
    <xdr:sp macro="" textlink="">
      <xdr:nvSpPr>
        <xdr:cNvPr id="507" name="TextBox 50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1296</xdr:row>
      <xdr:rowOff>238125</xdr:rowOff>
    </xdr:from>
    <xdr:ext cx="184731" cy="262572"/>
    <xdr:sp macro="" textlink="">
      <xdr:nvSpPr>
        <xdr:cNvPr id="508" name="TextBox 507"/>
        <xdr:cNvSpPr txBox="1"/>
      </xdr:nvSpPr>
      <xdr:spPr>
        <a:xfrm>
          <a:off x="133350" y="38286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1295</xdr:row>
      <xdr:rowOff>171450</xdr:rowOff>
    </xdr:from>
    <xdr:ext cx="1633009" cy="744435"/>
    <xdr:sp macro="" textlink="">
      <xdr:nvSpPr>
        <xdr:cNvPr id="509" name="TextBox 508"/>
        <xdr:cNvSpPr txBox="1"/>
      </xdr:nvSpPr>
      <xdr:spPr>
        <a:xfrm>
          <a:off x="28574" y="382504950"/>
          <a:ext cx="1633009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1296</xdr:row>
      <xdr:rowOff>0</xdr:rowOff>
    </xdr:from>
    <xdr:ext cx="962025" cy="262572"/>
    <xdr:sp macro="" textlink="">
      <xdr:nvSpPr>
        <xdr:cNvPr id="510" name="TextBox 509"/>
        <xdr:cNvSpPr txBox="1"/>
      </xdr:nvSpPr>
      <xdr:spPr>
        <a:xfrm>
          <a:off x="6200775" y="3826287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1295</xdr:row>
      <xdr:rowOff>190500</xdr:rowOff>
    </xdr:from>
    <xdr:ext cx="1323975" cy="903837"/>
    <xdr:sp macro="" textlink="">
      <xdr:nvSpPr>
        <xdr:cNvPr id="511" name="TextBox 510"/>
        <xdr:cNvSpPr txBox="1"/>
      </xdr:nvSpPr>
      <xdr:spPr>
        <a:xfrm>
          <a:off x="1621367" y="3825240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1295</xdr:row>
      <xdr:rowOff>190500</xdr:rowOff>
    </xdr:from>
    <xdr:ext cx="1666874" cy="961802"/>
    <xdr:sp macro="" textlink="">
      <xdr:nvSpPr>
        <xdr:cNvPr id="512" name="TextBox 511"/>
        <xdr:cNvSpPr txBox="1"/>
      </xdr:nvSpPr>
      <xdr:spPr>
        <a:xfrm>
          <a:off x="2863851" y="3825240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1295</xdr:row>
      <xdr:rowOff>112182</xdr:rowOff>
    </xdr:from>
    <xdr:ext cx="2540001" cy="744435"/>
    <xdr:sp macro="" textlink="">
      <xdr:nvSpPr>
        <xdr:cNvPr id="513" name="TextBox 512"/>
        <xdr:cNvSpPr txBox="1"/>
      </xdr:nvSpPr>
      <xdr:spPr>
        <a:xfrm>
          <a:off x="4458759" y="382445682"/>
          <a:ext cx="25400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                        นายดาเระ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นาปาเลน                                     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611;&#3619;&#3632;&#3592;&#3635;&#3648;&#3604;&#3639;&#3629;&#3609;\&#3591;&#3610;&#3611;&#3619;&#3632;&#3592;&#3635;&#3648;&#3604;&#3639;&#3629;&#3609;%20&#3611;&#3619;&#3632;&#3592;&#3635;&#3611;&#3637;%20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รับ-จ่าย"/>
      <sheetName val="งบทดลอง"/>
      <sheetName val="หมายเหตุ 1"/>
      <sheetName val="หมายเหตุ ประกอบงบทดลอง"/>
      <sheetName val="หมายเหตุ 2,4 (2)"/>
      <sheetName val="หมายเหตุ 5"/>
      <sheetName val="Sheet2"/>
      <sheetName val="Sheet1"/>
      <sheetName val="ค้างจ่าย"/>
      <sheetName val="อุดหนุนค้างจ่าย"/>
      <sheetName val="โอนงบประมาณ"/>
    </sheetNames>
    <sheetDataSet>
      <sheetData sheetId="0"/>
      <sheetData sheetId="1"/>
      <sheetData sheetId="2">
        <row r="158">
          <cell r="D158">
            <v>23.5</v>
          </cell>
        </row>
        <row r="168">
          <cell r="D168">
            <v>12660</v>
          </cell>
        </row>
        <row r="174">
          <cell r="D174">
            <v>4416.4399999999996</v>
          </cell>
        </row>
        <row r="178">
          <cell r="D178">
            <v>37</v>
          </cell>
        </row>
        <row r="181">
          <cell r="D181">
            <v>1513</v>
          </cell>
        </row>
        <row r="201">
          <cell r="D201">
            <v>1282449.75</v>
          </cell>
        </row>
        <row r="231">
          <cell r="D231">
            <v>3353.76</v>
          </cell>
        </row>
        <row r="241">
          <cell r="D241">
            <v>970</v>
          </cell>
        </row>
        <row r="247">
          <cell r="D247">
            <v>0</v>
          </cell>
        </row>
        <row r="251">
          <cell r="D251">
            <v>50</v>
          </cell>
        </row>
        <row r="280">
          <cell r="D280">
            <v>7142081</v>
          </cell>
        </row>
        <row r="286">
          <cell r="D286">
            <v>779000</v>
          </cell>
        </row>
        <row r="309">
          <cell r="D309">
            <v>0</v>
          </cell>
        </row>
        <row r="495">
          <cell r="D495">
            <v>0</v>
          </cell>
        </row>
        <row r="504">
          <cell r="D504">
            <v>0</v>
          </cell>
        </row>
      </sheetData>
      <sheetData sheetId="3"/>
      <sheetData sheetId="4">
        <row r="49">
          <cell r="H49">
            <v>972478.6</v>
          </cell>
        </row>
        <row r="61">
          <cell r="H61">
            <v>298792.62</v>
          </cell>
        </row>
        <row r="96">
          <cell r="H96">
            <v>303484.73</v>
          </cell>
        </row>
        <row r="131">
          <cell r="H131">
            <v>317485.21999999997</v>
          </cell>
        </row>
      </sheetData>
      <sheetData sheetId="5"/>
      <sheetData sheetId="6"/>
      <sheetData sheetId="7"/>
      <sheetData sheetId="8"/>
      <sheetData sheetId="9"/>
      <sheetData sheetId="10">
        <row r="40">
          <cell r="E40">
            <v>10932000</v>
          </cell>
        </row>
        <row r="41">
          <cell r="E41">
            <v>2484720</v>
          </cell>
        </row>
        <row r="42">
          <cell r="E42">
            <v>11385480</v>
          </cell>
        </row>
        <row r="43">
          <cell r="E43">
            <v>646800</v>
          </cell>
        </row>
        <row r="44">
          <cell r="E44">
            <v>6271000</v>
          </cell>
        </row>
        <row r="45">
          <cell r="E45">
            <v>2200000</v>
          </cell>
        </row>
        <row r="46">
          <cell r="E46">
            <v>314000</v>
          </cell>
        </row>
        <row r="47">
          <cell r="E47">
            <v>96500</v>
          </cell>
        </row>
        <row r="48">
          <cell r="E48">
            <v>10515500</v>
          </cell>
        </row>
        <row r="49">
          <cell r="E49">
            <v>2274000</v>
          </cell>
        </row>
        <row r="74">
          <cell r="B74">
            <v>11062000</v>
          </cell>
        </row>
        <row r="75">
          <cell r="B75">
            <v>2484720</v>
          </cell>
        </row>
        <row r="76">
          <cell r="B76">
            <v>11385480</v>
          </cell>
        </row>
        <row r="77">
          <cell r="B77">
            <v>676800</v>
          </cell>
        </row>
        <row r="78">
          <cell r="B78">
            <v>6081000</v>
          </cell>
        </row>
        <row r="79">
          <cell r="B79">
            <v>2230000</v>
          </cell>
        </row>
        <row r="80">
          <cell r="B80">
            <v>314000</v>
          </cell>
        </row>
        <row r="81">
          <cell r="B81">
            <v>96500</v>
          </cell>
        </row>
        <row r="82">
          <cell r="B82">
            <v>10515500</v>
          </cell>
        </row>
        <row r="83">
          <cell r="B83">
            <v>2274000</v>
          </cell>
        </row>
        <row r="108">
          <cell r="E108">
            <v>10932000</v>
          </cell>
        </row>
        <row r="109">
          <cell r="E109">
            <v>2484720</v>
          </cell>
        </row>
        <row r="110">
          <cell r="E110">
            <v>11380480</v>
          </cell>
        </row>
        <row r="111">
          <cell r="E111">
            <v>646800</v>
          </cell>
        </row>
        <row r="112">
          <cell r="E112">
            <v>6276000</v>
          </cell>
        </row>
        <row r="113">
          <cell r="E113">
            <v>2200000</v>
          </cell>
        </row>
        <row r="114">
          <cell r="E114">
            <v>314000</v>
          </cell>
        </row>
        <row r="115">
          <cell r="E115">
            <v>96500</v>
          </cell>
        </row>
        <row r="116">
          <cell r="E116">
            <v>10515500</v>
          </cell>
        </row>
        <row r="117">
          <cell r="E117">
            <v>2274000</v>
          </cell>
        </row>
        <row r="142">
          <cell r="E142">
            <v>10948500</v>
          </cell>
        </row>
        <row r="143">
          <cell r="E143">
            <v>2484720</v>
          </cell>
        </row>
        <row r="144">
          <cell r="E144">
            <v>11317480</v>
          </cell>
        </row>
        <row r="145">
          <cell r="E145">
            <v>646800</v>
          </cell>
        </row>
        <row r="146">
          <cell r="E146">
            <v>6312500</v>
          </cell>
        </row>
        <row r="147">
          <cell r="E147">
            <v>2210000</v>
          </cell>
        </row>
        <row r="148">
          <cell r="E148">
            <v>314000</v>
          </cell>
        </row>
        <row r="149">
          <cell r="E149">
            <v>96500</v>
          </cell>
        </row>
        <row r="150">
          <cell r="E150">
            <v>10097112.27</v>
          </cell>
        </row>
        <row r="151">
          <cell r="E151">
            <v>2692387.73</v>
          </cell>
        </row>
        <row r="210">
          <cell r="E210">
            <v>10948500</v>
          </cell>
        </row>
        <row r="211">
          <cell r="E211">
            <v>2484720</v>
          </cell>
        </row>
        <row r="212">
          <cell r="E212">
            <v>11317480</v>
          </cell>
        </row>
        <row r="213">
          <cell r="E213">
            <v>646800</v>
          </cell>
        </row>
        <row r="214">
          <cell r="E214">
            <v>6392500</v>
          </cell>
        </row>
        <row r="215">
          <cell r="E215">
            <v>2210000</v>
          </cell>
        </row>
        <row r="216">
          <cell r="E216">
            <v>314000</v>
          </cell>
        </row>
        <row r="217">
          <cell r="E217">
            <v>96500</v>
          </cell>
        </row>
        <row r="218">
          <cell r="E218">
            <v>10097112.27</v>
          </cell>
        </row>
        <row r="219">
          <cell r="E219">
            <v>2612387.73</v>
          </cell>
        </row>
        <row r="242">
          <cell r="E242">
            <v>10948500</v>
          </cell>
        </row>
        <row r="243">
          <cell r="E243">
            <v>2484720</v>
          </cell>
        </row>
        <row r="244">
          <cell r="E244">
            <v>11317480</v>
          </cell>
        </row>
        <row r="245">
          <cell r="E245">
            <v>667800</v>
          </cell>
        </row>
        <row r="246">
          <cell r="E246">
            <v>6371500</v>
          </cell>
        </row>
        <row r="247">
          <cell r="E247">
            <v>2210000</v>
          </cell>
        </row>
        <row r="248">
          <cell r="E248">
            <v>314000</v>
          </cell>
        </row>
        <row r="249">
          <cell r="E249">
            <v>96500</v>
          </cell>
        </row>
        <row r="250">
          <cell r="E250">
            <v>10097112.27</v>
          </cell>
        </row>
        <row r="251">
          <cell r="E251">
            <v>2612387.73</v>
          </cell>
        </row>
        <row r="276">
          <cell r="E276">
            <v>10948500</v>
          </cell>
        </row>
        <row r="277">
          <cell r="E277">
            <v>2484720</v>
          </cell>
        </row>
        <row r="278">
          <cell r="E278">
            <v>11321280</v>
          </cell>
        </row>
        <row r="279">
          <cell r="E279">
            <v>667800</v>
          </cell>
        </row>
        <row r="280">
          <cell r="E280">
            <v>6391500</v>
          </cell>
        </row>
        <row r="281">
          <cell r="E281">
            <v>2186200</v>
          </cell>
        </row>
        <row r="282">
          <cell r="E282">
            <v>314000</v>
          </cell>
        </row>
        <row r="283">
          <cell r="E283">
            <v>96500</v>
          </cell>
        </row>
        <row r="284">
          <cell r="E284">
            <v>10097112.27</v>
          </cell>
        </row>
        <row r="285">
          <cell r="E285">
            <v>2612387.73</v>
          </cell>
        </row>
        <row r="344">
          <cell r="E344">
            <v>10948500</v>
          </cell>
        </row>
        <row r="345">
          <cell r="E345">
            <v>2484720</v>
          </cell>
        </row>
        <row r="346">
          <cell r="E346">
            <v>11289280</v>
          </cell>
        </row>
        <row r="347">
          <cell r="E347">
            <v>674800</v>
          </cell>
        </row>
        <row r="348">
          <cell r="E348">
            <v>6416500</v>
          </cell>
        </row>
        <row r="349">
          <cell r="E349">
            <v>2161200</v>
          </cell>
        </row>
        <row r="350">
          <cell r="E350">
            <v>314000</v>
          </cell>
        </row>
        <row r="351">
          <cell r="E351">
            <v>96500</v>
          </cell>
        </row>
        <row r="352">
          <cell r="E352">
            <v>10097112.27</v>
          </cell>
        </row>
        <row r="353">
          <cell r="E353">
            <v>2637387.73</v>
          </cell>
        </row>
        <row r="384">
          <cell r="E384">
            <v>314000</v>
          </cell>
        </row>
        <row r="385">
          <cell r="E385">
            <v>96500</v>
          </cell>
        </row>
        <row r="386">
          <cell r="E386">
            <v>10097112.27</v>
          </cell>
        </row>
        <row r="387">
          <cell r="E387">
            <v>2637387.73</v>
          </cell>
        </row>
        <row r="389">
          <cell r="E389">
            <v>47119999.999999993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9"/>
  <sheetViews>
    <sheetView tabSelected="1" workbookViewId="0">
      <selection activeCell="C7" sqref="C7"/>
    </sheetView>
  </sheetViews>
  <sheetFormatPr defaultRowHeight="23.25"/>
  <cols>
    <col min="1" max="1" width="12.5" style="3" customWidth="1"/>
    <col min="2" max="3" width="11.625" style="3" customWidth="1"/>
    <col min="4" max="4" width="12.625" style="3" customWidth="1"/>
    <col min="5" max="5" width="26.125" style="2" customWidth="1"/>
    <col min="6" max="6" width="6.875" style="49" customWidth="1"/>
    <col min="7" max="7" width="12.625" style="50" customWidth="1"/>
    <col min="8" max="8" width="9" style="2"/>
    <col min="9" max="9" width="13.375" style="3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</row>
    <row r="2" spans="1:9">
      <c r="A2" s="1" t="s">
        <v>1</v>
      </c>
      <c r="B2" s="1"/>
      <c r="C2" s="1"/>
      <c r="D2" s="1"/>
      <c r="E2" s="1"/>
      <c r="F2" s="1"/>
      <c r="G2" s="1"/>
    </row>
    <row r="3" spans="1:9">
      <c r="A3" s="4" t="s">
        <v>2</v>
      </c>
      <c r="B3" s="4"/>
      <c r="C3" s="4"/>
      <c r="D3" s="4"/>
      <c r="E3" s="4"/>
      <c r="F3" s="4"/>
      <c r="G3" s="4"/>
    </row>
    <row r="4" spans="1:9">
      <c r="A4" s="5" t="s">
        <v>3</v>
      </c>
      <c r="B4" s="6"/>
      <c r="C4" s="6"/>
      <c r="D4" s="6"/>
      <c r="E4" s="7"/>
      <c r="F4" s="8"/>
      <c r="G4" s="9"/>
    </row>
    <row r="5" spans="1:9" s="14" customFormat="1" ht="21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2" t="s">
        <v>9</v>
      </c>
      <c r="G5" s="13" t="s">
        <v>10</v>
      </c>
      <c r="I5" s="15"/>
    </row>
    <row r="6" spans="1:9" s="14" customFormat="1" ht="21">
      <c r="A6" s="16" t="s">
        <v>11</v>
      </c>
      <c r="B6" s="16" t="s">
        <v>12</v>
      </c>
      <c r="C6" s="16" t="s">
        <v>11</v>
      </c>
      <c r="D6" s="16" t="s">
        <v>11</v>
      </c>
      <c r="E6" s="17"/>
      <c r="F6" s="12"/>
      <c r="G6" s="13" t="s">
        <v>13</v>
      </c>
      <c r="I6" s="15"/>
    </row>
    <row r="7" spans="1:9" s="14" customFormat="1" ht="21">
      <c r="A7" s="18"/>
      <c r="B7" s="19" t="s">
        <v>14</v>
      </c>
      <c r="C7" s="18"/>
      <c r="D7" s="18"/>
      <c r="E7" s="20"/>
      <c r="F7" s="21"/>
      <c r="G7" s="22" t="s">
        <v>11</v>
      </c>
      <c r="I7" s="15"/>
    </row>
    <row r="8" spans="1:9">
      <c r="A8" s="23"/>
      <c r="B8" s="23"/>
      <c r="C8" s="23"/>
      <c r="D8" s="23">
        <v>23097922.25</v>
      </c>
      <c r="E8" s="24" t="s">
        <v>15</v>
      </c>
      <c r="F8" s="25"/>
      <c r="G8" s="26">
        <v>23097922.25</v>
      </c>
    </row>
    <row r="9" spans="1:9">
      <c r="A9" s="27"/>
      <c r="B9" s="27"/>
      <c r="C9" s="27"/>
      <c r="D9" s="27"/>
      <c r="E9" s="28" t="s">
        <v>16</v>
      </c>
      <c r="F9" s="29"/>
      <c r="G9" s="30"/>
    </row>
    <row r="10" spans="1:9">
      <c r="A10" s="27">
        <v>245120</v>
      </c>
      <c r="B10" s="27">
        <v>0</v>
      </c>
      <c r="C10" s="27">
        <f>SUM(A10:B10)</f>
        <v>245120</v>
      </c>
      <c r="D10" s="27">
        <f>G10</f>
        <v>330</v>
      </c>
      <c r="E10" s="28" t="s">
        <v>17</v>
      </c>
      <c r="F10" s="29" t="s">
        <v>18</v>
      </c>
      <c r="G10" s="30">
        <v>330</v>
      </c>
    </row>
    <row r="11" spans="1:9">
      <c r="A11" s="27">
        <v>404550</v>
      </c>
      <c r="B11" s="27">
        <v>0</v>
      </c>
      <c r="C11" s="27">
        <f t="shared" ref="C11:C17" si="0">SUM(A11:B11)</f>
        <v>404550</v>
      </c>
      <c r="D11" s="27">
        <f t="shared" ref="D11:D28" si="1">G11</f>
        <v>10940</v>
      </c>
      <c r="E11" s="28" t="s">
        <v>19</v>
      </c>
      <c r="F11" s="29" t="s">
        <v>20</v>
      </c>
      <c r="G11" s="30">
        <v>10940</v>
      </c>
    </row>
    <row r="12" spans="1:9">
      <c r="A12" s="27">
        <v>133000</v>
      </c>
      <c r="B12" s="27">
        <v>0</v>
      </c>
      <c r="C12" s="27">
        <f t="shared" si="0"/>
        <v>133000</v>
      </c>
      <c r="D12" s="27">
        <f t="shared" si="1"/>
        <v>0</v>
      </c>
      <c r="E12" s="28" t="s">
        <v>21</v>
      </c>
      <c r="F12" s="29" t="s">
        <v>22</v>
      </c>
      <c r="G12" s="30">
        <v>0</v>
      </c>
    </row>
    <row r="13" spans="1:9">
      <c r="A13" s="27">
        <v>0</v>
      </c>
      <c r="B13" s="27">
        <v>0</v>
      </c>
      <c r="C13" s="27">
        <f t="shared" si="0"/>
        <v>0</v>
      </c>
      <c r="D13" s="27">
        <f t="shared" si="1"/>
        <v>0</v>
      </c>
      <c r="E13" s="28" t="s">
        <v>23</v>
      </c>
      <c r="F13" s="29" t="s">
        <v>24</v>
      </c>
      <c r="G13" s="30">
        <v>0</v>
      </c>
    </row>
    <row r="14" spans="1:9">
      <c r="A14" s="27">
        <v>10000</v>
      </c>
      <c r="B14" s="27">
        <v>0</v>
      </c>
      <c r="C14" s="27">
        <f t="shared" si="0"/>
        <v>10000</v>
      </c>
      <c r="D14" s="27">
        <f t="shared" si="1"/>
        <v>330</v>
      </c>
      <c r="E14" s="28" t="s">
        <v>25</v>
      </c>
      <c r="F14" s="29" t="s">
        <v>26</v>
      </c>
      <c r="G14" s="30">
        <v>330</v>
      </c>
    </row>
    <row r="15" spans="1:9">
      <c r="A15" s="27">
        <v>1000</v>
      </c>
      <c r="B15" s="27">
        <v>0</v>
      </c>
      <c r="C15" s="27">
        <f t="shared" si="0"/>
        <v>1000</v>
      </c>
      <c r="D15" s="27">
        <f t="shared" si="1"/>
        <v>0</v>
      </c>
      <c r="E15" s="28" t="s">
        <v>27</v>
      </c>
      <c r="F15" s="29" t="s">
        <v>28</v>
      </c>
      <c r="G15" s="30">
        <v>0</v>
      </c>
    </row>
    <row r="16" spans="1:9">
      <c r="A16" s="27">
        <v>16206330</v>
      </c>
      <c r="B16" s="27">
        <v>0</v>
      </c>
      <c r="C16" s="27">
        <f t="shared" si="0"/>
        <v>16206330</v>
      </c>
      <c r="D16" s="27">
        <f t="shared" si="1"/>
        <v>12280.83</v>
      </c>
      <c r="E16" s="28" t="s">
        <v>29</v>
      </c>
      <c r="F16" s="29" t="s">
        <v>30</v>
      </c>
      <c r="G16" s="30">
        <v>12280.83</v>
      </c>
    </row>
    <row r="17" spans="1:7">
      <c r="A17" s="27">
        <v>30120000</v>
      </c>
      <c r="B17" s="27">
        <v>0</v>
      </c>
      <c r="C17" s="27">
        <f t="shared" si="0"/>
        <v>30120000</v>
      </c>
      <c r="D17" s="27">
        <f t="shared" si="1"/>
        <v>10802052</v>
      </c>
      <c r="E17" s="28" t="s">
        <v>31</v>
      </c>
      <c r="F17" s="29" t="s">
        <v>32</v>
      </c>
      <c r="G17" s="30">
        <f>4449622+6352430</f>
        <v>10802052</v>
      </c>
    </row>
    <row r="18" spans="1:7">
      <c r="A18" s="27"/>
      <c r="B18" s="27"/>
      <c r="C18" s="27"/>
      <c r="D18" s="27">
        <f t="shared" si="1"/>
        <v>24105</v>
      </c>
      <c r="E18" s="28" t="s">
        <v>33</v>
      </c>
      <c r="F18" s="29"/>
      <c r="G18" s="30">
        <v>24105</v>
      </c>
    </row>
    <row r="19" spans="1:7">
      <c r="A19" s="27"/>
      <c r="B19" s="27"/>
      <c r="C19" s="27"/>
      <c r="D19" s="27">
        <f t="shared" si="1"/>
        <v>0</v>
      </c>
      <c r="E19" s="28" t="s">
        <v>34</v>
      </c>
      <c r="F19" s="29"/>
      <c r="G19" s="30"/>
    </row>
    <row r="20" spans="1:7">
      <c r="A20" s="27"/>
      <c r="B20" s="27"/>
      <c r="C20" s="27"/>
      <c r="D20" s="27">
        <f t="shared" si="1"/>
        <v>106.8</v>
      </c>
      <c r="E20" s="28" t="s">
        <v>35</v>
      </c>
      <c r="F20" s="29"/>
      <c r="G20" s="30">
        <v>106.8</v>
      </c>
    </row>
    <row r="21" spans="1:7">
      <c r="A21" s="27"/>
      <c r="B21" s="27"/>
      <c r="C21" s="27"/>
      <c r="D21" s="27">
        <f t="shared" si="1"/>
        <v>1763.37</v>
      </c>
      <c r="E21" s="28" t="s">
        <v>36</v>
      </c>
      <c r="F21" s="29"/>
      <c r="G21" s="30">
        <v>1763.37</v>
      </c>
    </row>
    <row r="22" spans="1:7">
      <c r="A22" s="27"/>
      <c r="B22" s="27"/>
      <c r="C22" s="27"/>
      <c r="D22" s="27">
        <f t="shared" si="1"/>
        <v>0</v>
      </c>
      <c r="E22" s="28" t="s">
        <v>37</v>
      </c>
      <c r="F22" s="29"/>
      <c r="G22" s="30"/>
    </row>
    <row r="23" spans="1:7">
      <c r="A23" s="27"/>
      <c r="B23" s="27"/>
      <c r="C23" s="27"/>
      <c r="D23" s="27">
        <f t="shared" si="1"/>
        <v>1391.2</v>
      </c>
      <c r="E23" s="28" t="s">
        <v>38</v>
      </c>
      <c r="F23" s="29"/>
      <c r="G23" s="30">
        <v>1391.2</v>
      </c>
    </row>
    <row r="24" spans="1:7">
      <c r="A24" s="27"/>
      <c r="B24" s="27"/>
      <c r="C24" s="27"/>
      <c r="D24" s="27">
        <f t="shared" si="1"/>
        <v>0</v>
      </c>
      <c r="E24" s="28" t="s">
        <v>39</v>
      </c>
      <c r="F24" s="29"/>
      <c r="G24" s="30"/>
    </row>
    <row r="25" spans="1:7">
      <c r="A25" s="27"/>
      <c r="B25" s="27"/>
      <c r="C25" s="27"/>
      <c r="D25" s="27">
        <f t="shared" si="1"/>
        <v>0</v>
      </c>
      <c r="E25" s="28" t="s">
        <v>40</v>
      </c>
      <c r="F25" s="29"/>
      <c r="G25" s="30"/>
    </row>
    <row r="26" spans="1:7">
      <c r="A26" s="27"/>
      <c r="B26" s="27"/>
      <c r="C26" s="27"/>
      <c r="D26" s="27">
        <f t="shared" si="1"/>
        <v>7304</v>
      </c>
      <c r="E26" s="28" t="s">
        <v>41</v>
      </c>
      <c r="F26" s="29"/>
      <c r="G26" s="30">
        <v>7304</v>
      </c>
    </row>
    <row r="27" spans="1:7">
      <c r="A27" s="27"/>
      <c r="B27" s="27"/>
      <c r="C27" s="27"/>
      <c r="D27" s="27">
        <f t="shared" si="1"/>
        <v>260666.5</v>
      </c>
      <c r="E27" s="28" t="s">
        <v>42</v>
      </c>
      <c r="F27" s="29"/>
      <c r="G27" s="30">
        <v>260666.5</v>
      </c>
    </row>
    <row r="28" spans="1:7">
      <c r="A28" s="27"/>
      <c r="B28" s="27"/>
      <c r="C28" s="27"/>
      <c r="D28" s="27">
        <f t="shared" si="1"/>
        <v>134400</v>
      </c>
      <c r="E28" s="28" t="s">
        <v>43</v>
      </c>
      <c r="F28" s="29"/>
      <c r="G28" s="30">
        <v>134400</v>
      </c>
    </row>
    <row r="29" spans="1:7">
      <c r="A29" s="27"/>
      <c r="B29" s="27"/>
      <c r="C29" s="27"/>
      <c r="D29" s="27"/>
      <c r="E29" s="28"/>
      <c r="F29" s="29"/>
      <c r="G29" s="30"/>
    </row>
    <row r="30" spans="1:7">
      <c r="A30" s="27"/>
      <c r="B30" s="27"/>
      <c r="C30" s="27"/>
      <c r="D30" s="27"/>
      <c r="E30" s="28"/>
      <c r="F30" s="29"/>
      <c r="G30" s="30"/>
    </row>
    <row r="31" spans="1:7">
      <c r="A31" s="27"/>
      <c r="B31" s="27"/>
      <c r="C31" s="27"/>
      <c r="D31" s="27"/>
      <c r="E31" s="28"/>
      <c r="F31" s="29"/>
      <c r="G31" s="30"/>
    </row>
    <row r="32" spans="1:7">
      <c r="A32" s="27"/>
      <c r="B32" s="27"/>
      <c r="C32" s="27"/>
      <c r="D32" s="27"/>
      <c r="E32" s="28"/>
      <c r="F32" s="29"/>
      <c r="G32" s="30"/>
    </row>
    <row r="33" spans="1:7">
      <c r="A33" s="27"/>
      <c r="B33" s="27"/>
      <c r="C33" s="27"/>
      <c r="D33" s="27"/>
      <c r="E33" s="28"/>
      <c r="F33" s="29"/>
      <c r="G33" s="30"/>
    </row>
    <row r="34" spans="1:7">
      <c r="A34" s="27"/>
      <c r="B34" s="27"/>
      <c r="C34" s="27"/>
      <c r="D34" s="27"/>
      <c r="E34" s="28"/>
      <c r="F34" s="29"/>
      <c r="G34" s="30"/>
    </row>
    <row r="35" spans="1:7">
      <c r="A35" s="27"/>
      <c r="B35" s="27"/>
      <c r="C35" s="27"/>
      <c r="D35" s="27"/>
      <c r="E35" s="28"/>
      <c r="F35" s="29"/>
      <c r="G35" s="30"/>
    </row>
    <row r="36" spans="1:7">
      <c r="A36" s="31"/>
      <c r="B36" s="31"/>
      <c r="C36" s="31"/>
      <c r="D36" s="31"/>
      <c r="E36" s="32"/>
      <c r="F36" s="33"/>
      <c r="G36" s="34"/>
    </row>
    <row r="37" spans="1:7" ht="24" thickBot="1">
      <c r="A37" s="35">
        <f>SUM(A10:A36)</f>
        <v>47120000</v>
      </c>
      <c r="B37" s="35">
        <f t="shared" ref="B37:D37" si="2">SUM(B10:B36)</f>
        <v>0</v>
      </c>
      <c r="C37" s="35">
        <f t="shared" si="2"/>
        <v>47120000</v>
      </c>
      <c r="D37" s="35">
        <f t="shared" si="2"/>
        <v>11255669.699999999</v>
      </c>
      <c r="E37" s="36" t="s">
        <v>44</v>
      </c>
      <c r="F37" s="37"/>
      <c r="G37" s="38">
        <f>SUM(G10:G36)</f>
        <v>11255669.699999999</v>
      </c>
    </row>
    <row r="38" spans="1:7" ht="24" thickTop="1">
      <c r="A38" s="39"/>
      <c r="B38" s="39"/>
      <c r="C38" s="39"/>
      <c r="D38" s="39"/>
      <c r="E38" s="40"/>
      <c r="F38" s="41"/>
      <c r="G38" s="42"/>
    </row>
    <row r="39" spans="1:7">
      <c r="A39" s="39"/>
      <c r="B39" s="39"/>
      <c r="C39" s="39"/>
      <c r="D39" s="39"/>
      <c r="E39" s="40"/>
      <c r="F39" s="41"/>
      <c r="G39" s="42"/>
    </row>
    <row r="40" spans="1:7">
      <c r="A40" s="39"/>
      <c r="B40" s="39"/>
      <c r="C40" s="39"/>
      <c r="D40" s="39"/>
      <c r="E40" s="40"/>
      <c r="F40" s="41"/>
      <c r="G40" s="42"/>
    </row>
    <row r="41" spans="1:7">
      <c r="A41" s="39"/>
      <c r="B41" s="39"/>
      <c r="C41" s="39"/>
      <c r="D41" s="39"/>
      <c r="E41" s="40"/>
      <c r="F41" s="41"/>
      <c r="G41" s="42"/>
    </row>
    <row r="42" spans="1:7">
      <c r="A42" s="39"/>
      <c r="B42" s="39"/>
      <c r="C42" s="39"/>
      <c r="D42" s="39"/>
      <c r="E42" s="40"/>
      <c r="F42" s="41"/>
      <c r="G42" s="42"/>
    </row>
    <row r="43" spans="1:7">
      <c r="A43" s="39"/>
      <c r="B43" s="39"/>
      <c r="C43" s="39"/>
      <c r="D43" s="39"/>
      <c r="E43" s="40"/>
      <c r="F43" s="41"/>
      <c r="G43" s="42"/>
    </row>
    <row r="44" spans="1:7">
      <c r="A44" s="39"/>
      <c r="B44" s="39"/>
      <c r="C44" s="39"/>
      <c r="D44" s="39"/>
      <c r="E44" s="40"/>
      <c r="F44" s="41"/>
      <c r="G44" s="42"/>
    </row>
    <row r="45" spans="1:7">
      <c r="A45" s="39"/>
      <c r="B45" s="39"/>
      <c r="C45" s="39"/>
      <c r="D45" s="39"/>
      <c r="E45" s="40"/>
      <c r="F45" s="41"/>
      <c r="G45" s="42"/>
    </row>
    <row r="46" spans="1:7">
      <c r="A46" s="39"/>
      <c r="B46" s="39"/>
      <c r="C46" s="39"/>
      <c r="D46" s="39"/>
      <c r="E46" s="40"/>
      <c r="F46" s="41"/>
      <c r="G46" s="42"/>
    </row>
    <row r="47" spans="1:7">
      <c r="A47" s="39"/>
      <c r="B47" s="39"/>
      <c r="C47" s="39"/>
      <c r="D47" s="39"/>
      <c r="E47" s="40"/>
      <c r="F47" s="41"/>
      <c r="G47" s="42"/>
    </row>
    <row r="48" spans="1:7">
      <c r="A48" s="39"/>
      <c r="B48" s="39"/>
      <c r="C48" s="39"/>
      <c r="D48" s="39"/>
      <c r="E48" s="40"/>
      <c r="F48" s="41"/>
      <c r="G48" s="42"/>
    </row>
    <row r="49" spans="1:7">
      <c r="A49" s="39"/>
      <c r="B49" s="39"/>
      <c r="C49" s="39"/>
      <c r="D49" s="39"/>
      <c r="E49" s="40"/>
      <c r="F49" s="41"/>
      <c r="G49" s="42"/>
    </row>
    <row r="50" spans="1:7">
      <c r="A50" s="39"/>
      <c r="B50" s="39"/>
      <c r="C50" s="39"/>
      <c r="D50" s="39"/>
      <c r="E50" s="40"/>
      <c r="F50" s="41"/>
      <c r="G50" s="42"/>
    </row>
    <row r="51" spans="1:7">
      <c r="A51" s="39"/>
      <c r="B51" s="39"/>
      <c r="C51" s="39"/>
      <c r="D51" s="39"/>
      <c r="E51" s="40"/>
      <c r="F51" s="41"/>
      <c r="G51" s="42"/>
    </row>
    <row r="52" spans="1:7">
      <c r="A52" s="39"/>
      <c r="B52" s="39"/>
      <c r="C52" s="39"/>
      <c r="D52" s="39"/>
      <c r="E52" s="40"/>
      <c r="F52" s="41"/>
      <c r="G52" s="42"/>
    </row>
    <row r="53" spans="1:7">
      <c r="A53" s="39"/>
      <c r="B53" s="39"/>
      <c r="C53" s="39"/>
      <c r="D53" s="39"/>
      <c r="E53" s="40"/>
      <c r="F53" s="41"/>
      <c r="G53" s="42"/>
    </row>
    <row r="54" spans="1:7">
      <c r="A54" s="39"/>
      <c r="B54" s="39"/>
      <c r="C54" s="39"/>
      <c r="D54" s="39"/>
      <c r="E54" s="40"/>
      <c r="F54" s="41"/>
      <c r="G54" s="42"/>
    </row>
    <row r="55" spans="1:7">
      <c r="A55" s="39"/>
      <c r="B55" s="39"/>
      <c r="C55" s="39"/>
      <c r="D55" s="39"/>
      <c r="E55" s="40"/>
      <c r="F55" s="41"/>
      <c r="G55" s="42"/>
    </row>
    <row r="56" spans="1:7">
      <c r="A56" s="39"/>
      <c r="B56" s="39"/>
      <c r="C56" s="39"/>
      <c r="D56" s="39"/>
      <c r="E56" s="40"/>
      <c r="F56" s="41"/>
      <c r="G56" s="42"/>
    </row>
    <row r="57" spans="1:7">
      <c r="A57" s="39"/>
      <c r="B57" s="39"/>
      <c r="C57" s="39"/>
      <c r="D57" s="39"/>
      <c r="E57" s="40"/>
      <c r="F57" s="41"/>
      <c r="G57" s="42"/>
    </row>
    <row r="58" spans="1:7">
      <c r="A58" s="39"/>
      <c r="B58" s="39"/>
      <c r="C58" s="39"/>
      <c r="D58" s="39"/>
      <c r="E58" s="40"/>
      <c r="F58" s="41"/>
      <c r="G58" s="42"/>
    </row>
    <row r="59" spans="1:7">
      <c r="A59" s="39"/>
      <c r="B59" s="39"/>
      <c r="C59" s="39"/>
      <c r="D59" s="39"/>
      <c r="E59" s="40"/>
      <c r="F59" s="41"/>
      <c r="G59" s="42"/>
    </row>
    <row r="60" spans="1:7">
      <c r="A60" s="39"/>
      <c r="B60" s="39"/>
      <c r="C60" s="39"/>
      <c r="D60" s="39"/>
      <c r="E60" s="40"/>
      <c r="F60" s="41"/>
      <c r="G60" s="42"/>
    </row>
    <row r="61" spans="1:7">
      <c r="A61" s="39"/>
      <c r="B61" s="39"/>
      <c r="C61" s="39"/>
      <c r="D61" s="39"/>
      <c r="E61" s="40"/>
      <c r="F61" s="41"/>
      <c r="G61" s="42"/>
    </row>
    <row r="62" spans="1:7">
      <c r="A62" s="39"/>
      <c r="B62" s="39"/>
      <c r="C62" s="39"/>
      <c r="D62" s="39"/>
      <c r="E62" s="40"/>
      <c r="F62" s="41"/>
      <c r="G62" s="42"/>
    </row>
    <row r="63" spans="1:7">
      <c r="A63" s="39"/>
      <c r="B63" s="39"/>
      <c r="C63" s="39"/>
      <c r="D63" s="39"/>
      <c r="E63" s="40"/>
      <c r="F63" s="41"/>
      <c r="G63" s="42"/>
    </row>
    <row r="64" spans="1:7">
      <c r="A64" s="39"/>
      <c r="B64" s="39"/>
      <c r="C64" s="39"/>
      <c r="D64" s="39"/>
      <c r="E64" s="40"/>
      <c r="F64" s="41"/>
      <c r="G64" s="42"/>
    </row>
    <row r="65" spans="1:7">
      <c r="A65" s="39"/>
      <c r="B65" s="39"/>
      <c r="C65" s="39"/>
      <c r="D65" s="39"/>
      <c r="E65" s="40"/>
      <c r="F65" s="41"/>
      <c r="G65" s="42"/>
    </row>
    <row r="66" spans="1:7">
      <c r="A66" s="39"/>
      <c r="B66" s="39"/>
      <c r="C66" s="39"/>
      <c r="D66" s="39"/>
      <c r="E66" s="40"/>
      <c r="F66" s="41"/>
      <c r="G66" s="42"/>
    </row>
    <row r="67" spans="1:7">
      <c r="A67" s="39"/>
      <c r="B67" s="39"/>
      <c r="C67" s="39"/>
      <c r="D67" s="39"/>
      <c r="E67" s="40"/>
      <c r="F67" s="41"/>
      <c r="G67" s="42"/>
    </row>
    <row r="68" spans="1:7">
      <c r="A68" s="39"/>
      <c r="B68" s="39"/>
      <c r="C68" s="39"/>
      <c r="D68" s="39"/>
      <c r="E68" s="40"/>
      <c r="F68" s="41"/>
      <c r="G68" s="42"/>
    </row>
    <row r="69" spans="1:7">
      <c r="A69" s="39"/>
      <c r="B69" s="39"/>
      <c r="C69" s="39"/>
      <c r="D69" s="39"/>
      <c r="E69" s="40"/>
      <c r="F69" s="41"/>
      <c r="G69" s="42"/>
    </row>
    <row r="70" spans="1:7">
      <c r="A70" s="39"/>
      <c r="B70" s="39"/>
      <c r="C70" s="39"/>
      <c r="D70" s="39"/>
      <c r="E70" s="40"/>
      <c r="F70" s="41"/>
      <c r="G70" s="42"/>
    </row>
    <row r="71" spans="1:7">
      <c r="A71" s="39"/>
      <c r="B71" s="39"/>
      <c r="C71" s="39"/>
      <c r="D71" s="39"/>
      <c r="E71" s="40"/>
      <c r="F71" s="41"/>
      <c r="G71" s="42"/>
    </row>
    <row r="72" spans="1:7">
      <c r="A72" s="39"/>
      <c r="B72" s="39"/>
      <c r="C72" s="39"/>
      <c r="D72" s="39"/>
      <c r="E72" s="40"/>
      <c r="F72" s="41"/>
      <c r="G72" s="42"/>
    </row>
    <row r="73" spans="1:7">
      <c r="A73" s="39"/>
      <c r="B73" s="39"/>
      <c r="C73" s="39"/>
      <c r="D73" s="39"/>
      <c r="E73" s="40"/>
      <c r="F73" s="41"/>
      <c r="G73" s="42"/>
    </row>
    <row r="74" spans="1:7">
      <c r="A74" s="6" t="s">
        <v>3</v>
      </c>
      <c r="B74" s="6"/>
      <c r="C74" s="6"/>
      <c r="D74" s="6"/>
      <c r="E74" s="7"/>
      <c r="F74" s="8"/>
      <c r="G74" s="9"/>
    </row>
    <row r="75" spans="1:7">
      <c r="A75" s="16" t="s">
        <v>4</v>
      </c>
      <c r="B75" s="16" t="s">
        <v>5</v>
      </c>
      <c r="C75" s="16" t="s">
        <v>6</v>
      </c>
      <c r="D75" s="16" t="s">
        <v>7</v>
      </c>
      <c r="E75" s="11" t="s">
        <v>8</v>
      </c>
      <c r="F75" s="12" t="s">
        <v>9</v>
      </c>
      <c r="G75" s="13" t="s">
        <v>10</v>
      </c>
    </row>
    <row r="76" spans="1:7">
      <c r="A76" s="16" t="s">
        <v>11</v>
      </c>
      <c r="B76" s="16" t="s">
        <v>12</v>
      </c>
      <c r="C76" s="16" t="s">
        <v>11</v>
      </c>
      <c r="D76" s="16" t="s">
        <v>11</v>
      </c>
      <c r="E76" s="17"/>
      <c r="F76" s="12"/>
      <c r="G76" s="13" t="s">
        <v>13</v>
      </c>
    </row>
    <row r="77" spans="1:7">
      <c r="A77" s="18"/>
      <c r="B77" s="19" t="s">
        <v>14</v>
      </c>
      <c r="C77" s="18"/>
      <c r="D77" s="18"/>
      <c r="E77" s="20"/>
      <c r="F77" s="21"/>
      <c r="G77" s="22" t="s">
        <v>11</v>
      </c>
    </row>
    <row r="78" spans="1:7">
      <c r="A78" s="23"/>
      <c r="B78" s="23"/>
      <c r="C78" s="23"/>
      <c r="D78" s="23"/>
      <c r="E78" s="24" t="s">
        <v>45</v>
      </c>
      <c r="F78" s="25"/>
      <c r="G78" s="26"/>
    </row>
    <row r="79" spans="1:7">
      <c r="A79" s="27">
        <v>11062000</v>
      </c>
      <c r="B79" s="27"/>
      <c r="C79" s="27">
        <f>SUM(A79:B79)</f>
        <v>11062000</v>
      </c>
      <c r="D79" s="27">
        <f>G79</f>
        <v>906704</v>
      </c>
      <c r="E79" s="28" t="s">
        <v>46</v>
      </c>
      <c r="F79" s="29" t="s">
        <v>47</v>
      </c>
      <c r="G79" s="30">
        <f>772304+134400</f>
        <v>906704</v>
      </c>
    </row>
    <row r="80" spans="1:7">
      <c r="A80" s="27">
        <v>2484720</v>
      </c>
      <c r="B80" s="27"/>
      <c r="C80" s="27">
        <f t="shared" ref="C80:C88" si="3">SUM(A80:B80)</f>
        <v>2484720</v>
      </c>
      <c r="D80" s="27">
        <f t="shared" ref="D80:D93" si="4">G80</f>
        <v>207060</v>
      </c>
      <c r="E80" s="28" t="s">
        <v>48</v>
      </c>
      <c r="F80" s="29" t="s">
        <v>49</v>
      </c>
      <c r="G80" s="30">
        <v>207060</v>
      </c>
    </row>
    <row r="81" spans="1:9">
      <c r="A81" s="27">
        <v>11385480</v>
      </c>
      <c r="B81" s="27"/>
      <c r="C81" s="27">
        <f t="shared" si="3"/>
        <v>11385480</v>
      </c>
      <c r="D81" s="27">
        <f t="shared" si="4"/>
        <v>832615</v>
      </c>
      <c r="E81" s="28" t="s">
        <v>50</v>
      </c>
      <c r="F81" s="29" t="s">
        <v>51</v>
      </c>
      <c r="G81" s="30">
        <v>832615</v>
      </c>
      <c r="I81" s="3">
        <f>538775-539575</f>
        <v>-800</v>
      </c>
    </row>
    <row r="82" spans="1:9">
      <c r="A82" s="27">
        <v>676800</v>
      </c>
      <c r="B82" s="27"/>
      <c r="C82" s="27">
        <f t="shared" si="3"/>
        <v>676800</v>
      </c>
      <c r="D82" s="27">
        <f t="shared" si="4"/>
        <v>25000</v>
      </c>
      <c r="E82" s="28" t="s">
        <v>52</v>
      </c>
      <c r="F82" s="29" t="s">
        <v>53</v>
      </c>
      <c r="G82" s="30">
        <v>25000</v>
      </c>
      <c r="I82" s="3">
        <f>G82-47500</f>
        <v>-22500</v>
      </c>
    </row>
    <row r="83" spans="1:9">
      <c r="A83" s="27">
        <v>6081000</v>
      </c>
      <c r="B83" s="27"/>
      <c r="C83" s="27">
        <f t="shared" si="3"/>
        <v>6081000</v>
      </c>
      <c r="D83" s="27">
        <f t="shared" si="4"/>
        <v>18843.25</v>
      </c>
      <c r="E83" s="28" t="s">
        <v>54</v>
      </c>
      <c r="F83" s="29" t="s">
        <v>55</v>
      </c>
      <c r="G83" s="30">
        <v>18843.25</v>
      </c>
    </row>
    <row r="84" spans="1:9">
      <c r="A84" s="27">
        <v>2230000</v>
      </c>
      <c r="B84" s="27"/>
      <c r="C84" s="27">
        <f t="shared" si="3"/>
        <v>2230000</v>
      </c>
      <c r="D84" s="27">
        <f t="shared" si="4"/>
        <v>0</v>
      </c>
      <c r="E84" s="28" t="s">
        <v>56</v>
      </c>
      <c r="F84" s="29" t="s">
        <v>57</v>
      </c>
      <c r="G84" s="30">
        <v>0</v>
      </c>
    </row>
    <row r="85" spans="1:9">
      <c r="A85" s="27">
        <v>314000</v>
      </c>
      <c r="B85" s="27"/>
      <c r="C85" s="27">
        <f t="shared" si="3"/>
        <v>314000</v>
      </c>
      <c r="D85" s="27">
        <f t="shared" si="4"/>
        <v>17176.27</v>
      </c>
      <c r="E85" s="28" t="s">
        <v>58</v>
      </c>
      <c r="F85" s="29" t="s">
        <v>59</v>
      </c>
      <c r="G85" s="30">
        <v>17176.27</v>
      </c>
    </row>
    <row r="86" spans="1:9">
      <c r="A86" s="27">
        <v>96500</v>
      </c>
      <c r="B86" s="27"/>
      <c r="C86" s="27">
        <f t="shared" si="3"/>
        <v>96500</v>
      </c>
      <c r="D86" s="27">
        <f t="shared" si="4"/>
        <v>0</v>
      </c>
      <c r="E86" s="28" t="s">
        <v>60</v>
      </c>
      <c r="F86" s="29" t="s">
        <v>61</v>
      </c>
      <c r="G86" s="30">
        <v>0</v>
      </c>
    </row>
    <row r="87" spans="1:9">
      <c r="A87" s="27">
        <v>10515500</v>
      </c>
      <c r="B87" s="27"/>
      <c r="C87" s="27">
        <f t="shared" si="3"/>
        <v>10515500</v>
      </c>
      <c r="D87" s="27">
        <f t="shared" si="4"/>
        <v>0</v>
      </c>
      <c r="E87" s="28" t="s">
        <v>62</v>
      </c>
      <c r="F87" s="29" t="s">
        <v>63</v>
      </c>
      <c r="G87" s="30">
        <v>0</v>
      </c>
    </row>
    <row r="88" spans="1:9">
      <c r="A88" s="27">
        <v>2274000</v>
      </c>
      <c r="B88" s="27"/>
      <c r="C88" s="27">
        <f t="shared" si="3"/>
        <v>2274000</v>
      </c>
      <c r="D88" s="27">
        <f t="shared" si="4"/>
        <v>0</v>
      </c>
      <c r="E88" s="28" t="s">
        <v>64</v>
      </c>
      <c r="F88" s="29" t="s">
        <v>65</v>
      </c>
      <c r="G88" s="30">
        <v>0</v>
      </c>
    </row>
    <row r="89" spans="1:9">
      <c r="A89" s="27"/>
      <c r="B89" s="27"/>
      <c r="C89" s="27"/>
      <c r="D89" s="27">
        <f t="shared" si="4"/>
        <v>0</v>
      </c>
      <c r="E89" s="28" t="s">
        <v>66</v>
      </c>
      <c r="F89" s="29" t="s">
        <v>67</v>
      </c>
      <c r="G89" s="30">
        <v>0</v>
      </c>
    </row>
    <row r="90" spans="1:9">
      <c r="A90" s="27"/>
      <c r="B90" s="27"/>
      <c r="C90" s="27"/>
      <c r="D90" s="27">
        <f t="shared" si="4"/>
        <v>134400</v>
      </c>
      <c r="E90" s="28" t="s">
        <v>43</v>
      </c>
      <c r="F90" s="29" t="s">
        <v>68</v>
      </c>
      <c r="G90" s="30">
        <v>134400</v>
      </c>
      <c r="I90" s="3">
        <v>2744005.27</v>
      </c>
    </row>
    <row r="91" spans="1:9">
      <c r="A91" s="27"/>
      <c r="B91" s="27"/>
      <c r="C91" s="27"/>
      <c r="D91" s="27">
        <f t="shared" si="4"/>
        <v>164700</v>
      </c>
      <c r="E91" s="28" t="s">
        <v>69</v>
      </c>
      <c r="F91" s="29" t="s">
        <v>70</v>
      </c>
      <c r="G91" s="30">
        <f>164700</f>
        <v>164700</v>
      </c>
      <c r="I91" s="3">
        <v>-2609605.27</v>
      </c>
    </row>
    <row r="92" spans="1:9">
      <c r="A92" s="27"/>
      <c r="B92" s="27"/>
      <c r="C92" s="27"/>
      <c r="D92" s="27">
        <f t="shared" si="4"/>
        <v>437506.75</v>
      </c>
      <c r="E92" s="28" t="s">
        <v>71</v>
      </c>
      <c r="F92" s="29" t="s">
        <v>72</v>
      </c>
      <c r="G92" s="30">
        <f>3616.25+165920+7304+260666.5</f>
        <v>437506.75</v>
      </c>
      <c r="I92" s="3" t="s">
        <v>73</v>
      </c>
    </row>
    <row r="93" spans="1:9">
      <c r="A93" s="27"/>
      <c r="B93" s="27"/>
      <c r="C93" s="27"/>
      <c r="D93" s="27">
        <f t="shared" si="4"/>
        <v>0</v>
      </c>
      <c r="E93" s="28" t="s">
        <v>74</v>
      </c>
      <c r="F93" s="29"/>
      <c r="G93" s="30"/>
      <c r="I93" s="3">
        <f>SUM(I90:I92)</f>
        <v>134400</v>
      </c>
    </row>
    <row r="94" spans="1:9">
      <c r="A94" s="27"/>
      <c r="B94" s="27"/>
      <c r="C94" s="27"/>
      <c r="D94" s="27"/>
      <c r="E94" s="28"/>
      <c r="F94" s="29"/>
      <c r="G94" s="30"/>
    </row>
    <row r="95" spans="1:9">
      <c r="A95" s="27"/>
      <c r="B95" s="27"/>
      <c r="C95" s="27"/>
      <c r="D95" s="27"/>
      <c r="E95" s="28"/>
      <c r="F95" s="29"/>
      <c r="G95" s="30"/>
    </row>
    <row r="96" spans="1:9">
      <c r="A96" s="31"/>
      <c r="B96" s="31"/>
      <c r="C96" s="31"/>
      <c r="D96" s="31"/>
      <c r="E96" s="28"/>
      <c r="F96" s="33"/>
      <c r="G96" s="34"/>
    </row>
    <row r="97" spans="1:9">
      <c r="A97" s="43">
        <f>SUM(A79:A96)</f>
        <v>47120000</v>
      </c>
      <c r="B97" s="43">
        <f t="shared" ref="B97:C97" si="5">SUM(B79:B96)</f>
        <v>0</v>
      </c>
      <c r="C97" s="43">
        <f t="shared" si="5"/>
        <v>47120000</v>
      </c>
      <c r="D97" s="43">
        <f>SUM(D79:D96)</f>
        <v>2744005.27</v>
      </c>
      <c r="E97" s="44" t="s">
        <v>75</v>
      </c>
      <c r="F97" s="45"/>
      <c r="G97" s="46">
        <f>SUM(G79:G96)</f>
        <v>2744005.27</v>
      </c>
    </row>
    <row r="98" spans="1:9" s="14" customFormat="1" ht="21">
      <c r="A98" s="15"/>
      <c r="B98" s="15"/>
      <c r="C98" s="15"/>
      <c r="D98" s="23"/>
      <c r="E98" s="47" t="s">
        <v>76</v>
      </c>
      <c r="F98" s="48"/>
      <c r="G98" s="26"/>
      <c r="I98" s="15"/>
    </row>
    <row r="99" spans="1:9" s="14" customFormat="1" ht="21">
      <c r="A99" s="15"/>
      <c r="B99" s="15"/>
      <c r="C99" s="15"/>
      <c r="D99" s="27"/>
      <c r="E99" s="47" t="s">
        <v>77</v>
      </c>
      <c r="F99" s="48"/>
      <c r="G99" s="30"/>
      <c r="I99" s="15">
        <v>31609586.68</v>
      </c>
    </row>
    <row r="100" spans="1:9" s="14" customFormat="1" ht="21">
      <c r="A100" s="15"/>
      <c r="B100" s="15"/>
      <c r="C100" s="15"/>
      <c r="D100" s="31">
        <f>D37-D97</f>
        <v>8511664.4299999997</v>
      </c>
      <c r="E100" s="47" t="s">
        <v>78</v>
      </c>
      <c r="F100" s="48"/>
      <c r="G100" s="34">
        <f>G37-G97</f>
        <v>8511664.4299999997</v>
      </c>
      <c r="I100" s="15">
        <v>-31472138.09</v>
      </c>
    </row>
    <row r="101" spans="1:9" s="14" customFormat="1" ht="21.75" thickBot="1">
      <c r="A101" s="15"/>
      <c r="B101" s="15"/>
      <c r="C101" s="15"/>
      <c r="D101" s="35">
        <f>D8+D100</f>
        <v>31609586.68</v>
      </c>
      <c r="E101" s="47" t="s">
        <v>79</v>
      </c>
      <c r="F101" s="48"/>
      <c r="G101" s="38">
        <f>G8+G100</f>
        <v>31609586.68</v>
      </c>
      <c r="I101" s="15">
        <f>SUM(I99:I100)</f>
        <v>137448.58999999985</v>
      </c>
    </row>
    <row r="102" spans="1:9" ht="24" thickTop="1">
      <c r="I102" s="3">
        <v>-720</v>
      </c>
    </row>
    <row r="103" spans="1:9">
      <c r="I103" s="3">
        <f>SUM(I101:I102)</f>
        <v>136728.58999999985</v>
      </c>
    </row>
    <row r="104" spans="1:9">
      <c r="A104" s="51"/>
      <c r="B104" s="51"/>
      <c r="C104" s="51"/>
      <c r="D104" s="51"/>
      <c r="E104" s="52"/>
      <c r="F104" s="53"/>
      <c r="G104" s="51"/>
      <c r="H104" s="52"/>
      <c r="I104" s="3">
        <v>-18895289.640000001</v>
      </c>
    </row>
    <row r="105" spans="1:9">
      <c r="A105" s="51"/>
      <c r="B105" s="51"/>
      <c r="C105" s="51"/>
      <c r="D105" s="51"/>
      <c r="E105" s="52"/>
      <c r="F105" s="53"/>
      <c r="G105" s="51"/>
      <c r="H105" s="52"/>
      <c r="I105" s="3">
        <f>SUM(I103:I104)</f>
        <v>-18758561.050000001</v>
      </c>
    </row>
    <row r="106" spans="1:9">
      <c r="A106" s="51"/>
      <c r="B106" s="51"/>
      <c r="C106" s="51"/>
      <c r="D106" s="51"/>
      <c r="E106" s="52"/>
      <c r="F106" s="53"/>
      <c r="G106" s="54"/>
      <c r="H106" s="55"/>
    </row>
    <row r="107" spans="1:9">
      <c r="A107" s="56"/>
      <c r="B107" s="56"/>
      <c r="C107" s="56"/>
      <c r="D107" s="56"/>
      <c r="E107" s="57"/>
      <c r="F107" s="58"/>
      <c r="G107" s="56"/>
      <c r="H107" s="59"/>
    </row>
    <row r="108" spans="1:9">
      <c r="A108" s="56"/>
      <c r="B108" s="56"/>
      <c r="C108" s="56"/>
      <c r="D108" s="56"/>
      <c r="E108" s="57"/>
      <c r="F108" s="58"/>
      <c r="G108" s="56"/>
      <c r="H108" s="59"/>
    </row>
    <row r="109" spans="1:9">
      <c r="A109" s="56"/>
      <c r="B109" s="56"/>
      <c r="C109" s="56"/>
      <c r="D109" s="56"/>
      <c r="E109" s="57"/>
      <c r="F109" s="58"/>
      <c r="G109" s="56"/>
      <c r="H109" s="59"/>
    </row>
    <row r="111" spans="1:9">
      <c r="A111" s="1" t="s">
        <v>0</v>
      </c>
      <c r="B111" s="1"/>
      <c r="C111" s="1"/>
      <c r="D111" s="1"/>
      <c r="E111" s="1"/>
      <c r="F111" s="1"/>
      <c r="G111" s="1"/>
    </row>
    <row r="112" spans="1:9">
      <c r="A112" s="1" t="s">
        <v>1</v>
      </c>
      <c r="B112" s="1"/>
      <c r="C112" s="1"/>
      <c r="D112" s="1"/>
      <c r="E112" s="1"/>
      <c r="F112" s="1"/>
      <c r="G112" s="1"/>
    </row>
    <row r="113" spans="1:7">
      <c r="A113" s="4" t="s">
        <v>80</v>
      </c>
      <c r="B113" s="4"/>
      <c r="C113" s="4"/>
      <c r="D113" s="4"/>
      <c r="E113" s="4"/>
      <c r="F113" s="4"/>
      <c r="G113" s="4"/>
    </row>
    <row r="114" spans="1:7">
      <c r="A114" s="5" t="s">
        <v>3</v>
      </c>
      <c r="B114" s="6"/>
      <c r="C114" s="6"/>
      <c r="D114" s="6"/>
      <c r="E114" s="7"/>
      <c r="F114" s="8"/>
      <c r="G114" s="9"/>
    </row>
    <row r="115" spans="1:7">
      <c r="A115" s="10" t="s">
        <v>4</v>
      </c>
      <c r="B115" s="10" t="s">
        <v>5</v>
      </c>
      <c r="C115" s="10" t="s">
        <v>6</v>
      </c>
      <c r="D115" s="10" t="s">
        <v>7</v>
      </c>
      <c r="E115" s="11" t="s">
        <v>8</v>
      </c>
      <c r="F115" s="12" t="s">
        <v>9</v>
      </c>
      <c r="G115" s="13" t="s">
        <v>10</v>
      </c>
    </row>
    <row r="116" spans="1:7">
      <c r="A116" s="16" t="s">
        <v>11</v>
      </c>
      <c r="B116" s="16" t="s">
        <v>12</v>
      </c>
      <c r="C116" s="16" t="s">
        <v>11</v>
      </c>
      <c r="D116" s="16" t="s">
        <v>11</v>
      </c>
      <c r="E116" s="17"/>
      <c r="F116" s="12"/>
      <c r="G116" s="13" t="s">
        <v>13</v>
      </c>
    </row>
    <row r="117" spans="1:7">
      <c r="A117" s="18"/>
      <c r="B117" s="19" t="s">
        <v>14</v>
      </c>
      <c r="C117" s="18"/>
      <c r="D117" s="18"/>
      <c r="E117" s="20"/>
      <c r="F117" s="21"/>
      <c r="G117" s="22" t="s">
        <v>11</v>
      </c>
    </row>
    <row r="118" spans="1:7">
      <c r="A118" s="23"/>
      <c r="B118" s="23"/>
      <c r="C118" s="23"/>
      <c r="D118" s="23">
        <v>23097922.25</v>
      </c>
      <c r="E118" s="24" t="s">
        <v>15</v>
      </c>
      <c r="F118" s="25"/>
      <c r="G118" s="26">
        <f>G101</f>
        <v>31609586.68</v>
      </c>
    </row>
    <row r="119" spans="1:7">
      <c r="A119" s="27"/>
      <c r="B119" s="27"/>
      <c r="C119" s="27"/>
      <c r="D119" s="27"/>
      <c r="E119" s="28" t="s">
        <v>16</v>
      </c>
      <c r="F119" s="29"/>
      <c r="G119" s="30"/>
    </row>
    <row r="120" spans="1:7">
      <c r="A120" s="27">
        <v>245120</v>
      </c>
      <c r="B120" s="27">
        <v>0</v>
      </c>
      <c r="C120" s="27">
        <f>SUM(A120:B120)</f>
        <v>245120</v>
      </c>
      <c r="D120" s="27">
        <f t="shared" ref="D120:D138" si="6">G120+D10</f>
        <v>465.36</v>
      </c>
      <c r="E120" s="28" t="s">
        <v>17</v>
      </c>
      <c r="F120" s="29" t="s">
        <v>18</v>
      </c>
      <c r="G120" s="30">
        <v>135.36000000000001</v>
      </c>
    </row>
    <row r="121" spans="1:7">
      <c r="A121" s="27">
        <v>404550</v>
      </c>
      <c r="B121" s="27">
        <v>0</v>
      </c>
      <c r="C121" s="27">
        <f t="shared" ref="C121:C127" si="7">SUM(A121:B121)</f>
        <v>404550</v>
      </c>
      <c r="D121" s="27">
        <f t="shared" si="6"/>
        <v>31470</v>
      </c>
      <c r="E121" s="28" t="s">
        <v>19</v>
      </c>
      <c r="F121" s="29" t="s">
        <v>20</v>
      </c>
      <c r="G121" s="30">
        <v>20530</v>
      </c>
    </row>
    <row r="122" spans="1:7">
      <c r="A122" s="27">
        <v>133000</v>
      </c>
      <c r="B122" s="27">
        <v>0</v>
      </c>
      <c r="C122" s="27">
        <f t="shared" si="7"/>
        <v>133000</v>
      </c>
      <c r="D122" s="27">
        <f t="shared" si="6"/>
        <v>4273.97</v>
      </c>
      <c r="E122" s="28" t="s">
        <v>21</v>
      </c>
      <c r="F122" s="29" t="s">
        <v>22</v>
      </c>
      <c r="G122" s="30">
        <v>4273.97</v>
      </c>
    </row>
    <row r="123" spans="1:7">
      <c r="A123" s="27">
        <v>0</v>
      </c>
      <c r="B123" s="27">
        <v>0</v>
      </c>
      <c r="C123" s="27">
        <f t="shared" si="7"/>
        <v>0</v>
      </c>
      <c r="D123" s="27">
        <f t="shared" si="6"/>
        <v>0</v>
      </c>
      <c r="E123" s="28" t="s">
        <v>23</v>
      </c>
      <c r="F123" s="29" t="s">
        <v>24</v>
      </c>
      <c r="G123" s="30">
        <v>0</v>
      </c>
    </row>
    <row r="124" spans="1:7">
      <c r="A124" s="27">
        <v>10000</v>
      </c>
      <c r="B124" s="27">
        <v>0</v>
      </c>
      <c r="C124" s="27">
        <f t="shared" si="7"/>
        <v>10000</v>
      </c>
      <c r="D124" s="27">
        <f t="shared" si="6"/>
        <v>660</v>
      </c>
      <c r="E124" s="28" t="s">
        <v>25</v>
      </c>
      <c r="F124" s="29" t="s">
        <v>26</v>
      </c>
      <c r="G124" s="30">
        <v>330</v>
      </c>
    </row>
    <row r="125" spans="1:7">
      <c r="A125" s="27">
        <v>1000</v>
      </c>
      <c r="B125" s="27">
        <v>0</v>
      </c>
      <c r="C125" s="27">
        <f t="shared" si="7"/>
        <v>1000</v>
      </c>
      <c r="D125" s="27">
        <f t="shared" si="6"/>
        <v>0</v>
      </c>
      <c r="E125" s="28" t="s">
        <v>27</v>
      </c>
      <c r="F125" s="29" t="s">
        <v>28</v>
      </c>
      <c r="G125" s="30">
        <v>0</v>
      </c>
    </row>
    <row r="126" spans="1:7">
      <c r="A126" s="27">
        <v>16206330</v>
      </c>
      <c r="B126" s="27">
        <v>0</v>
      </c>
      <c r="C126" s="27">
        <f t="shared" si="7"/>
        <v>16206330</v>
      </c>
      <c r="D126" s="27">
        <f t="shared" si="6"/>
        <v>2633372.46</v>
      </c>
      <c r="E126" s="28" t="s">
        <v>29</v>
      </c>
      <c r="F126" s="29" t="s">
        <v>30</v>
      </c>
      <c r="G126" s="30">
        <v>2621091.63</v>
      </c>
    </row>
    <row r="127" spans="1:7">
      <c r="A127" s="27">
        <v>30120000</v>
      </c>
      <c r="B127" s="27">
        <v>0</v>
      </c>
      <c r="C127" s="27">
        <f t="shared" si="7"/>
        <v>30120000</v>
      </c>
      <c r="D127" s="27">
        <f t="shared" si="6"/>
        <v>10802052</v>
      </c>
      <c r="E127" s="28" t="s">
        <v>31</v>
      </c>
      <c r="F127" s="29" t="s">
        <v>32</v>
      </c>
      <c r="G127" s="30">
        <v>0</v>
      </c>
    </row>
    <row r="128" spans="1:7">
      <c r="A128" s="27"/>
      <c r="B128" s="27"/>
      <c r="C128" s="27"/>
      <c r="D128" s="27">
        <f t="shared" si="6"/>
        <v>30718</v>
      </c>
      <c r="E128" s="28" t="s">
        <v>33</v>
      </c>
      <c r="F128" s="29"/>
      <c r="G128" s="30">
        <v>6613</v>
      </c>
    </row>
    <row r="129" spans="1:7">
      <c r="A129" s="27"/>
      <c r="B129" s="27"/>
      <c r="C129" s="27"/>
      <c r="D129" s="27">
        <f t="shared" si="6"/>
        <v>0</v>
      </c>
      <c r="E129" s="28" t="s">
        <v>34</v>
      </c>
      <c r="F129" s="29"/>
      <c r="G129" s="30"/>
    </row>
    <row r="130" spans="1:7">
      <c r="A130" s="27"/>
      <c r="B130" s="27"/>
      <c r="C130" s="27"/>
      <c r="D130" s="27">
        <f t="shared" si="6"/>
        <v>153.12</v>
      </c>
      <c r="E130" s="28" t="s">
        <v>35</v>
      </c>
      <c r="F130" s="29"/>
      <c r="G130" s="30">
        <v>46.32</v>
      </c>
    </row>
    <row r="131" spans="1:7">
      <c r="A131" s="27"/>
      <c r="B131" s="27"/>
      <c r="C131" s="27"/>
      <c r="D131" s="27">
        <f t="shared" si="6"/>
        <v>8323.5999999999985</v>
      </c>
      <c r="E131" s="28" t="s">
        <v>36</v>
      </c>
      <c r="F131" s="29"/>
      <c r="G131" s="30">
        <v>6560.23</v>
      </c>
    </row>
    <row r="132" spans="1:7">
      <c r="A132" s="27"/>
      <c r="B132" s="27"/>
      <c r="C132" s="27"/>
      <c r="D132" s="27">
        <f t="shared" si="6"/>
        <v>20800</v>
      </c>
      <c r="E132" s="28" t="s">
        <v>37</v>
      </c>
      <c r="F132" s="29"/>
      <c r="G132" s="30">
        <v>20800</v>
      </c>
    </row>
    <row r="133" spans="1:7">
      <c r="A133" s="27"/>
      <c r="B133" s="27"/>
      <c r="C133" s="27"/>
      <c r="D133" s="27">
        <f t="shared" si="6"/>
        <v>1981.52</v>
      </c>
      <c r="E133" s="28" t="s">
        <v>38</v>
      </c>
      <c r="F133" s="29"/>
      <c r="G133" s="30">
        <v>590.32000000000005</v>
      </c>
    </row>
    <row r="134" spans="1:7">
      <c r="A134" s="27"/>
      <c r="B134" s="27"/>
      <c r="C134" s="27"/>
      <c r="D134" s="27">
        <f t="shared" si="6"/>
        <v>0</v>
      </c>
      <c r="E134" s="28" t="s">
        <v>39</v>
      </c>
      <c r="F134" s="29"/>
      <c r="G134" s="30">
        <v>0</v>
      </c>
    </row>
    <row r="135" spans="1:7">
      <c r="A135" s="27"/>
      <c r="B135" s="27"/>
      <c r="C135" s="27"/>
      <c r="D135" s="27">
        <f t="shared" si="6"/>
        <v>0</v>
      </c>
      <c r="E135" s="28" t="s">
        <v>40</v>
      </c>
      <c r="F135" s="29"/>
      <c r="G135" s="30">
        <v>0</v>
      </c>
    </row>
    <row r="136" spans="1:7">
      <c r="A136" s="27"/>
      <c r="B136" s="27"/>
      <c r="C136" s="27"/>
      <c r="D136" s="27">
        <f t="shared" si="6"/>
        <v>14608</v>
      </c>
      <c r="E136" s="28" t="s">
        <v>41</v>
      </c>
      <c r="F136" s="29"/>
      <c r="G136" s="30">
        <v>7304</v>
      </c>
    </row>
    <row r="137" spans="1:7">
      <c r="A137" s="27"/>
      <c r="B137" s="27"/>
      <c r="C137" s="27"/>
      <c r="D137" s="27">
        <f t="shared" si="6"/>
        <v>521501.75</v>
      </c>
      <c r="E137" s="28" t="s">
        <v>42</v>
      </c>
      <c r="F137" s="29"/>
      <c r="G137" s="30">
        <v>260835.25</v>
      </c>
    </row>
    <row r="138" spans="1:7">
      <c r="A138" s="27"/>
      <c r="B138" s="27"/>
      <c r="C138" s="27"/>
      <c r="D138" s="27">
        <f t="shared" si="6"/>
        <v>134400</v>
      </c>
      <c r="E138" s="28" t="s">
        <v>43</v>
      </c>
      <c r="F138" s="29"/>
      <c r="G138" s="30">
        <v>0</v>
      </c>
    </row>
    <row r="139" spans="1:7">
      <c r="A139" s="27"/>
      <c r="B139" s="27"/>
      <c r="C139" s="27"/>
      <c r="D139" s="27">
        <f>G139+D32</f>
        <v>2340</v>
      </c>
      <c r="E139" s="28" t="s">
        <v>81</v>
      </c>
      <c r="F139" s="29"/>
      <c r="G139" s="30">
        <v>2340</v>
      </c>
    </row>
    <row r="140" spans="1:7">
      <c r="A140" s="27"/>
      <c r="B140" s="27"/>
      <c r="C140" s="27"/>
      <c r="D140" s="27"/>
      <c r="E140" s="28"/>
      <c r="F140" s="29"/>
      <c r="G140" s="30"/>
    </row>
    <row r="141" spans="1:7">
      <c r="A141" s="27"/>
      <c r="B141" s="27"/>
      <c r="C141" s="27"/>
      <c r="D141" s="27"/>
      <c r="E141" s="28"/>
      <c r="F141" s="29"/>
      <c r="G141" s="30"/>
    </row>
    <row r="142" spans="1:7">
      <c r="A142" s="27"/>
      <c r="B142" s="27"/>
      <c r="C142" s="27"/>
      <c r="D142" s="27"/>
      <c r="E142" s="28"/>
      <c r="F142" s="29"/>
      <c r="G142" s="30"/>
    </row>
    <row r="143" spans="1:7">
      <c r="A143" s="27"/>
      <c r="B143" s="27"/>
      <c r="C143" s="27"/>
      <c r="D143" s="27"/>
      <c r="E143" s="28"/>
      <c r="F143" s="29"/>
      <c r="G143" s="30"/>
    </row>
    <row r="144" spans="1:7">
      <c r="A144" s="27"/>
      <c r="B144" s="27"/>
      <c r="C144" s="27"/>
      <c r="D144" s="27"/>
      <c r="E144" s="28"/>
      <c r="F144" s="29"/>
      <c r="G144" s="30"/>
    </row>
    <row r="145" spans="1:7">
      <c r="A145" s="31"/>
      <c r="B145" s="31"/>
      <c r="C145" s="31"/>
      <c r="D145" s="31"/>
      <c r="E145" s="32"/>
      <c r="F145" s="33"/>
      <c r="G145" s="34"/>
    </row>
    <row r="146" spans="1:7" ht="24" thickBot="1">
      <c r="A146" s="35">
        <f>SUM(A120:A145)</f>
        <v>47120000</v>
      </c>
      <c r="B146" s="35">
        <f t="shared" ref="B146:D146" si="8">SUM(B120:B145)</f>
        <v>0</v>
      </c>
      <c r="C146" s="35">
        <f t="shared" si="8"/>
        <v>47120000</v>
      </c>
      <c r="D146" s="35">
        <f t="shared" si="8"/>
        <v>14207119.779999997</v>
      </c>
      <c r="E146" s="36" t="s">
        <v>44</v>
      </c>
      <c r="F146" s="37"/>
      <c r="G146" s="38">
        <f>SUM(G120:G145)</f>
        <v>2951450.0799999996</v>
      </c>
    </row>
    <row r="147" spans="1:7" ht="24" thickTop="1">
      <c r="A147" s="39"/>
      <c r="B147" s="39"/>
      <c r="C147" s="39"/>
      <c r="D147" s="39"/>
      <c r="E147" s="40"/>
      <c r="F147" s="41"/>
      <c r="G147" s="42"/>
    </row>
    <row r="148" spans="1:7">
      <c r="A148" s="39"/>
      <c r="B148" s="39"/>
      <c r="C148" s="39"/>
      <c r="D148" s="39"/>
      <c r="E148" s="40"/>
      <c r="F148" s="41"/>
      <c r="G148" s="42"/>
    </row>
    <row r="149" spans="1:7">
      <c r="A149" s="39"/>
      <c r="B149" s="39"/>
      <c r="C149" s="39"/>
      <c r="D149" s="39"/>
      <c r="E149" s="40"/>
      <c r="F149" s="41"/>
      <c r="G149" s="42"/>
    </row>
    <row r="150" spans="1:7">
      <c r="A150" s="39"/>
      <c r="B150" s="39"/>
      <c r="C150" s="39"/>
      <c r="D150" s="39"/>
      <c r="E150" s="40"/>
      <c r="F150" s="41"/>
      <c r="G150" s="42"/>
    </row>
    <row r="151" spans="1:7">
      <c r="A151" s="39"/>
      <c r="B151" s="39"/>
      <c r="C151" s="39"/>
      <c r="D151" s="39"/>
      <c r="E151" s="40"/>
      <c r="F151" s="41"/>
      <c r="G151" s="42"/>
    </row>
    <row r="152" spans="1:7">
      <c r="A152" s="39"/>
      <c r="B152" s="39"/>
      <c r="C152" s="39"/>
      <c r="D152" s="39"/>
      <c r="E152" s="40"/>
      <c r="F152" s="41"/>
      <c r="G152" s="42"/>
    </row>
    <row r="153" spans="1:7">
      <c r="A153" s="39"/>
      <c r="B153" s="39"/>
      <c r="C153" s="39"/>
      <c r="D153" s="39"/>
      <c r="E153" s="40"/>
      <c r="F153" s="41"/>
      <c r="G153" s="42"/>
    </row>
    <row r="154" spans="1:7">
      <c r="A154" s="39"/>
      <c r="B154" s="39"/>
      <c r="C154" s="39"/>
      <c r="D154" s="39"/>
      <c r="E154" s="40"/>
      <c r="F154" s="41"/>
      <c r="G154" s="42"/>
    </row>
    <row r="155" spans="1:7">
      <c r="A155" s="39"/>
      <c r="B155" s="39"/>
      <c r="C155" s="39"/>
      <c r="D155" s="39"/>
      <c r="E155" s="40"/>
      <c r="F155" s="41"/>
      <c r="G155" s="42"/>
    </row>
    <row r="156" spans="1:7">
      <c r="A156" s="39"/>
      <c r="B156" s="39"/>
      <c r="C156" s="39"/>
      <c r="D156" s="39"/>
      <c r="E156" s="40"/>
      <c r="F156" s="41"/>
      <c r="G156" s="42"/>
    </row>
    <row r="157" spans="1:7">
      <c r="A157" s="39"/>
      <c r="B157" s="39"/>
      <c r="C157" s="39"/>
      <c r="D157" s="39"/>
      <c r="E157" s="40"/>
      <c r="F157" s="41"/>
      <c r="G157" s="42"/>
    </row>
    <row r="158" spans="1:7">
      <c r="A158" s="39"/>
      <c r="B158" s="39"/>
      <c r="C158" s="39"/>
      <c r="D158" s="39"/>
      <c r="E158" s="40"/>
      <c r="F158" s="41"/>
      <c r="G158" s="42"/>
    </row>
    <row r="159" spans="1:7">
      <c r="A159" s="39"/>
      <c r="B159" s="39"/>
      <c r="C159" s="39"/>
      <c r="D159" s="39"/>
      <c r="E159" s="40"/>
      <c r="F159" s="41"/>
      <c r="G159" s="42"/>
    </row>
    <row r="160" spans="1:7">
      <c r="A160" s="39"/>
      <c r="B160" s="39"/>
      <c r="C160" s="39"/>
      <c r="D160" s="39"/>
      <c r="E160" s="40"/>
      <c r="F160" s="41"/>
      <c r="G160" s="42"/>
    </row>
    <row r="161" spans="1:7">
      <c r="A161" s="39"/>
      <c r="B161" s="39"/>
      <c r="C161" s="39"/>
      <c r="D161" s="39"/>
      <c r="E161" s="40"/>
      <c r="F161" s="41"/>
      <c r="G161" s="42"/>
    </row>
    <row r="162" spans="1:7">
      <c r="A162" s="39"/>
      <c r="B162" s="39"/>
      <c r="C162" s="39"/>
      <c r="D162" s="39"/>
      <c r="E162" s="40"/>
      <c r="F162" s="41"/>
      <c r="G162" s="42"/>
    </row>
    <row r="163" spans="1:7">
      <c r="A163" s="39"/>
      <c r="B163" s="39"/>
      <c r="C163" s="39"/>
      <c r="D163" s="39"/>
      <c r="E163" s="40"/>
      <c r="F163" s="41"/>
      <c r="G163" s="42"/>
    </row>
    <row r="164" spans="1:7">
      <c r="A164" s="39"/>
      <c r="B164" s="39"/>
      <c r="C164" s="39"/>
      <c r="D164" s="39"/>
      <c r="E164" s="40"/>
      <c r="F164" s="41"/>
      <c r="G164" s="42"/>
    </row>
    <row r="165" spans="1:7">
      <c r="A165" s="39"/>
      <c r="B165" s="39"/>
      <c r="C165" s="39"/>
      <c r="D165" s="39"/>
      <c r="E165" s="40"/>
      <c r="F165" s="41"/>
      <c r="G165" s="42"/>
    </row>
    <row r="166" spans="1:7">
      <c r="A166" s="39"/>
      <c r="B166" s="39"/>
      <c r="C166" s="39"/>
      <c r="D166" s="39"/>
      <c r="E166" s="40"/>
      <c r="F166" s="41"/>
      <c r="G166" s="42"/>
    </row>
    <row r="167" spans="1:7">
      <c r="A167" s="39"/>
      <c r="B167" s="39"/>
      <c r="C167" s="39"/>
      <c r="D167" s="39"/>
      <c r="E167" s="40"/>
      <c r="F167" s="41"/>
      <c r="G167" s="42"/>
    </row>
    <row r="168" spans="1:7">
      <c r="A168" s="39"/>
      <c r="B168" s="39"/>
      <c r="C168" s="39"/>
      <c r="D168" s="39"/>
      <c r="E168" s="40"/>
      <c r="F168" s="41"/>
      <c r="G168" s="42"/>
    </row>
    <row r="169" spans="1:7">
      <c r="A169" s="39"/>
      <c r="B169" s="39"/>
      <c r="C169" s="39"/>
      <c r="D169" s="39"/>
      <c r="E169" s="40"/>
      <c r="F169" s="41"/>
      <c r="G169" s="42"/>
    </row>
    <row r="170" spans="1:7">
      <c r="A170" s="39"/>
      <c r="B170" s="39"/>
      <c r="C170" s="39"/>
      <c r="D170" s="39"/>
      <c r="E170" s="40"/>
      <c r="F170" s="41"/>
      <c r="G170" s="42"/>
    </row>
    <row r="171" spans="1:7">
      <c r="A171" s="39"/>
      <c r="B171" s="39"/>
      <c r="C171" s="39"/>
      <c r="D171" s="39"/>
      <c r="E171" s="40"/>
      <c r="F171" s="41"/>
      <c r="G171" s="42"/>
    </row>
    <row r="172" spans="1:7">
      <c r="A172" s="39"/>
      <c r="B172" s="39"/>
      <c r="C172" s="39"/>
      <c r="D172" s="39"/>
      <c r="E172" s="40"/>
      <c r="F172" s="41"/>
      <c r="G172" s="42"/>
    </row>
    <row r="173" spans="1:7">
      <c r="A173" s="39"/>
      <c r="B173" s="39"/>
      <c r="C173" s="39"/>
      <c r="D173" s="39"/>
      <c r="E173" s="40"/>
      <c r="F173" s="41"/>
      <c r="G173" s="42"/>
    </row>
    <row r="174" spans="1:7">
      <c r="A174" s="39"/>
      <c r="B174" s="39"/>
      <c r="C174" s="39"/>
      <c r="D174" s="39"/>
      <c r="E174" s="40"/>
      <c r="F174" s="41"/>
      <c r="G174" s="42"/>
    </row>
    <row r="175" spans="1:7">
      <c r="A175" s="39"/>
      <c r="B175" s="39"/>
      <c r="C175" s="39"/>
      <c r="D175" s="39"/>
      <c r="E175" s="40"/>
      <c r="F175" s="41"/>
      <c r="G175" s="42"/>
    </row>
    <row r="176" spans="1:7">
      <c r="A176" s="39"/>
      <c r="B176" s="39"/>
      <c r="C176" s="39"/>
      <c r="D176" s="39"/>
      <c r="E176" s="40"/>
      <c r="F176" s="41"/>
      <c r="G176" s="42"/>
    </row>
    <row r="177" spans="1:7">
      <c r="A177" s="39"/>
      <c r="B177" s="39"/>
      <c r="C177" s="39"/>
      <c r="D177" s="39"/>
      <c r="E177" s="40"/>
      <c r="F177" s="41"/>
      <c r="G177" s="42"/>
    </row>
    <row r="178" spans="1:7">
      <c r="A178" s="39"/>
      <c r="B178" s="39"/>
      <c r="C178" s="39"/>
      <c r="D178" s="39"/>
      <c r="E178" s="40"/>
      <c r="F178" s="41"/>
      <c r="G178" s="42"/>
    </row>
    <row r="179" spans="1:7">
      <c r="A179" s="39"/>
      <c r="B179" s="39"/>
      <c r="C179" s="39"/>
      <c r="D179" s="39"/>
      <c r="E179" s="40"/>
      <c r="F179" s="41"/>
      <c r="G179" s="42"/>
    </row>
    <row r="180" spans="1:7">
      <c r="A180" s="39"/>
      <c r="B180" s="39"/>
      <c r="C180" s="39"/>
      <c r="D180" s="39"/>
      <c r="E180" s="40"/>
      <c r="F180" s="41"/>
      <c r="G180" s="42"/>
    </row>
    <row r="181" spans="1:7">
      <c r="A181" s="39"/>
      <c r="B181" s="39"/>
      <c r="C181" s="39"/>
      <c r="D181" s="39"/>
      <c r="E181" s="40"/>
      <c r="F181" s="41"/>
      <c r="G181" s="42"/>
    </row>
    <row r="182" spans="1:7">
      <c r="A182" s="39"/>
      <c r="B182" s="39"/>
      <c r="C182" s="39"/>
      <c r="D182" s="39"/>
      <c r="E182" s="40"/>
      <c r="F182" s="41"/>
      <c r="G182" s="42"/>
    </row>
    <row r="183" spans="1:7">
      <c r="A183" s="6" t="s">
        <v>3</v>
      </c>
      <c r="B183" s="6"/>
      <c r="C183" s="6"/>
      <c r="D183" s="6"/>
      <c r="E183" s="7"/>
      <c r="F183" s="8"/>
      <c r="G183" s="9"/>
    </row>
    <row r="184" spans="1:7">
      <c r="A184" s="16" t="s">
        <v>4</v>
      </c>
      <c r="B184" s="16" t="s">
        <v>5</v>
      </c>
      <c r="C184" s="16" t="s">
        <v>6</v>
      </c>
      <c r="D184" s="16" t="s">
        <v>7</v>
      </c>
      <c r="E184" s="11" t="s">
        <v>8</v>
      </c>
      <c r="F184" s="12" t="s">
        <v>9</v>
      </c>
      <c r="G184" s="13" t="s">
        <v>10</v>
      </c>
    </row>
    <row r="185" spans="1:7">
      <c r="A185" s="16" t="s">
        <v>11</v>
      </c>
      <c r="B185" s="16" t="s">
        <v>12</v>
      </c>
      <c r="C185" s="16" t="s">
        <v>11</v>
      </c>
      <c r="D185" s="16" t="s">
        <v>11</v>
      </c>
      <c r="E185" s="17"/>
      <c r="F185" s="12"/>
      <c r="G185" s="13" t="s">
        <v>13</v>
      </c>
    </row>
    <row r="186" spans="1:7">
      <c r="A186" s="18"/>
      <c r="B186" s="19" t="s">
        <v>14</v>
      </c>
      <c r="C186" s="18"/>
      <c r="D186" s="18"/>
      <c r="E186" s="20"/>
      <c r="F186" s="21"/>
      <c r="G186" s="22" t="s">
        <v>11</v>
      </c>
    </row>
    <row r="187" spans="1:7">
      <c r="A187" s="23"/>
      <c r="B187" s="23"/>
      <c r="C187" s="23"/>
      <c r="D187" s="23"/>
      <c r="E187" s="24" t="s">
        <v>45</v>
      </c>
      <c r="F187" s="25"/>
      <c r="G187" s="26"/>
    </row>
    <row r="188" spans="1:7">
      <c r="A188" s="27">
        <f>[1]โอนงบประมาณ!E40</f>
        <v>10932000</v>
      </c>
      <c r="B188" s="27"/>
      <c r="C188" s="27">
        <f>SUM(A188:B188)</f>
        <v>10932000</v>
      </c>
      <c r="D188" s="27">
        <f t="shared" ref="D188:D202" si="9">G188+D79</f>
        <v>1543342</v>
      </c>
      <c r="E188" s="28" t="s">
        <v>46</v>
      </c>
      <c r="F188" s="29" t="s">
        <v>47</v>
      </c>
      <c r="G188" s="30">
        <v>636638</v>
      </c>
    </row>
    <row r="189" spans="1:7">
      <c r="A189" s="27">
        <f>[1]โอนงบประมาณ!E41</f>
        <v>2484720</v>
      </c>
      <c r="B189" s="27"/>
      <c r="C189" s="27">
        <f t="shared" ref="C189:C197" si="10">SUM(A189:B189)</f>
        <v>2484720</v>
      </c>
      <c r="D189" s="27">
        <f t="shared" si="9"/>
        <v>414120</v>
      </c>
      <c r="E189" s="28" t="s">
        <v>48</v>
      </c>
      <c r="F189" s="29" t="s">
        <v>49</v>
      </c>
      <c r="G189" s="30">
        <v>207060</v>
      </c>
    </row>
    <row r="190" spans="1:7">
      <c r="A190" s="27">
        <f>[1]โอนงบประมาณ!E42</f>
        <v>11385480</v>
      </c>
      <c r="B190" s="27"/>
      <c r="C190" s="27">
        <f t="shared" si="10"/>
        <v>11385480</v>
      </c>
      <c r="D190" s="27">
        <f t="shared" si="9"/>
        <v>1681570</v>
      </c>
      <c r="E190" s="28" t="s">
        <v>50</v>
      </c>
      <c r="F190" s="29" t="s">
        <v>51</v>
      </c>
      <c r="G190" s="30">
        <v>848955</v>
      </c>
    </row>
    <row r="191" spans="1:7">
      <c r="A191" s="27">
        <f>[1]โอนงบประมาณ!E43</f>
        <v>646800</v>
      </c>
      <c r="B191" s="27"/>
      <c r="C191" s="27">
        <f t="shared" si="10"/>
        <v>646800</v>
      </c>
      <c r="D191" s="27">
        <f t="shared" si="9"/>
        <v>50000</v>
      </c>
      <c r="E191" s="28" t="s">
        <v>52</v>
      </c>
      <c r="F191" s="29" t="s">
        <v>53</v>
      </c>
      <c r="G191" s="30">
        <v>25000</v>
      </c>
    </row>
    <row r="192" spans="1:7">
      <c r="A192" s="27">
        <f>[1]โอนงบประมาณ!E44</f>
        <v>6271000</v>
      </c>
      <c r="B192" s="27"/>
      <c r="C192" s="27">
        <f t="shared" si="10"/>
        <v>6271000</v>
      </c>
      <c r="D192" s="27">
        <f t="shared" si="9"/>
        <v>589504.25</v>
      </c>
      <c r="E192" s="28" t="s">
        <v>54</v>
      </c>
      <c r="F192" s="29" t="s">
        <v>55</v>
      </c>
      <c r="G192" s="30">
        <v>570661</v>
      </c>
    </row>
    <row r="193" spans="1:7">
      <c r="A193" s="27">
        <f>[1]โอนงบประมาณ!E45</f>
        <v>2200000</v>
      </c>
      <c r="B193" s="27"/>
      <c r="C193" s="27">
        <f t="shared" si="10"/>
        <v>2200000</v>
      </c>
      <c r="D193" s="27">
        <f t="shared" si="9"/>
        <v>42937.35</v>
      </c>
      <c r="E193" s="28" t="s">
        <v>56</v>
      </c>
      <c r="F193" s="29" t="s">
        <v>57</v>
      </c>
      <c r="G193" s="30">
        <v>42937.35</v>
      </c>
    </row>
    <row r="194" spans="1:7">
      <c r="A194" s="27">
        <f>[1]โอนงบประมาณ!E46</f>
        <v>314000</v>
      </c>
      <c r="B194" s="27"/>
      <c r="C194" s="27">
        <f t="shared" si="10"/>
        <v>314000</v>
      </c>
      <c r="D194" s="27">
        <f t="shared" si="9"/>
        <v>36772.9</v>
      </c>
      <c r="E194" s="28" t="s">
        <v>58</v>
      </c>
      <c r="F194" s="29" t="s">
        <v>59</v>
      </c>
      <c r="G194" s="30">
        <v>19596.63</v>
      </c>
    </row>
    <row r="195" spans="1:7">
      <c r="A195" s="27">
        <f>[1]โอนงบประมาณ!E47</f>
        <v>96500</v>
      </c>
      <c r="B195" s="27"/>
      <c r="C195" s="27">
        <f t="shared" si="10"/>
        <v>96500</v>
      </c>
      <c r="D195" s="27">
        <f t="shared" si="9"/>
        <v>50000</v>
      </c>
      <c r="E195" s="28" t="s">
        <v>60</v>
      </c>
      <c r="F195" s="29" t="s">
        <v>61</v>
      </c>
      <c r="G195" s="30">
        <v>50000</v>
      </c>
    </row>
    <row r="196" spans="1:7">
      <c r="A196" s="27">
        <f>[1]โอนงบประมาณ!E48</f>
        <v>10515500</v>
      </c>
      <c r="B196" s="27"/>
      <c r="C196" s="27">
        <f t="shared" si="10"/>
        <v>10515500</v>
      </c>
      <c r="D196" s="27">
        <f t="shared" si="9"/>
        <v>0</v>
      </c>
      <c r="E196" s="28" t="s">
        <v>62</v>
      </c>
      <c r="F196" s="29" t="s">
        <v>63</v>
      </c>
      <c r="G196" s="30">
        <v>0</v>
      </c>
    </row>
    <row r="197" spans="1:7">
      <c r="A197" s="27">
        <f>[1]โอนงบประมาณ!E49</f>
        <v>2274000</v>
      </c>
      <c r="B197" s="27"/>
      <c r="C197" s="27">
        <f t="shared" si="10"/>
        <v>2274000</v>
      </c>
      <c r="D197" s="27">
        <f t="shared" si="9"/>
        <v>445000</v>
      </c>
      <c r="E197" s="28" t="s">
        <v>64</v>
      </c>
      <c r="F197" s="29" t="s">
        <v>65</v>
      </c>
      <c r="G197" s="30">
        <v>445000</v>
      </c>
    </row>
    <row r="198" spans="1:7">
      <c r="A198" s="27"/>
      <c r="B198" s="27"/>
      <c r="C198" s="27"/>
      <c r="D198" s="27">
        <f t="shared" si="9"/>
        <v>0</v>
      </c>
      <c r="E198" s="28" t="s">
        <v>66</v>
      </c>
      <c r="F198" s="29" t="s">
        <v>67</v>
      </c>
      <c r="G198" s="30">
        <v>0</v>
      </c>
    </row>
    <row r="199" spans="1:7">
      <c r="A199" s="27"/>
      <c r="B199" s="27"/>
      <c r="C199" s="27"/>
      <c r="D199" s="27">
        <f t="shared" si="9"/>
        <v>394184</v>
      </c>
      <c r="E199" s="28" t="s">
        <v>43</v>
      </c>
      <c r="F199" s="29" t="s">
        <v>68</v>
      </c>
      <c r="G199" s="30">
        <v>259784</v>
      </c>
    </row>
    <row r="200" spans="1:7">
      <c r="A200" s="27"/>
      <c r="B200" s="27"/>
      <c r="C200" s="27"/>
      <c r="D200" s="27">
        <f t="shared" si="9"/>
        <v>1137178.6000000001</v>
      </c>
      <c r="E200" s="28" t="s">
        <v>69</v>
      </c>
      <c r="F200" s="29" t="s">
        <v>70</v>
      </c>
      <c r="G200" s="30">
        <f>'[1]หมายเหตุ 2,4 (2)'!H49</f>
        <v>972478.6</v>
      </c>
    </row>
    <row r="201" spans="1:7">
      <c r="A201" s="27"/>
      <c r="B201" s="27"/>
      <c r="C201" s="27"/>
      <c r="D201" s="27">
        <f t="shared" si="9"/>
        <v>736299.37</v>
      </c>
      <c r="E201" s="28" t="s">
        <v>71</v>
      </c>
      <c r="F201" s="29" t="s">
        <v>72</v>
      </c>
      <c r="G201" s="30">
        <f>'[1]หมายเหตุ 2,4 (2)'!H61</f>
        <v>298792.62</v>
      </c>
    </row>
    <row r="202" spans="1:7">
      <c r="A202" s="27"/>
      <c r="B202" s="27"/>
      <c r="C202" s="27"/>
      <c r="D202" s="27">
        <f t="shared" si="9"/>
        <v>0</v>
      </c>
      <c r="E202" s="28" t="s">
        <v>74</v>
      </c>
      <c r="F202" s="29"/>
      <c r="G202" s="30"/>
    </row>
    <row r="203" spans="1:7">
      <c r="A203" s="27"/>
      <c r="B203" s="27"/>
      <c r="C203" s="27"/>
      <c r="D203" s="27"/>
      <c r="E203" s="28"/>
      <c r="F203" s="29"/>
      <c r="G203" s="30"/>
    </row>
    <row r="204" spans="1:7">
      <c r="A204" s="27"/>
      <c r="B204" s="27"/>
      <c r="C204" s="27"/>
      <c r="D204" s="27"/>
      <c r="E204" s="28"/>
      <c r="F204" s="29"/>
      <c r="G204" s="30"/>
    </row>
    <row r="205" spans="1:7">
      <c r="A205" s="27"/>
      <c r="B205" s="27"/>
      <c r="C205" s="27"/>
      <c r="D205" s="27"/>
      <c r="E205" s="28"/>
      <c r="F205" s="29"/>
      <c r="G205" s="30"/>
    </row>
    <row r="206" spans="1:7">
      <c r="A206" s="31"/>
      <c r="B206" s="31"/>
      <c r="C206" s="31"/>
      <c r="D206" s="31"/>
      <c r="E206" s="28"/>
      <c r="F206" s="33"/>
      <c r="G206" s="34"/>
    </row>
    <row r="207" spans="1:7">
      <c r="A207" s="43">
        <f>SUM(A188:A206)</f>
        <v>47120000</v>
      </c>
      <c r="B207" s="43">
        <f t="shared" ref="B207:C207" si="11">SUM(B188:B206)</f>
        <v>0</v>
      </c>
      <c r="C207" s="43">
        <f t="shared" si="11"/>
        <v>47120000</v>
      </c>
      <c r="D207" s="43">
        <f>SUM(D188:D206)</f>
        <v>7120908.4699999997</v>
      </c>
      <c r="E207" s="44" t="s">
        <v>75</v>
      </c>
      <c r="F207" s="45"/>
      <c r="G207" s="46">
        <f>SUM(G188:G206)</f>
        <v>4376903.2</v>
      </c>
    </row>
    <row r="208" spans="1:7">
      <c r="A208" s="15"/>
      <c r="B208" s="15"/>
      <c r="C208" s="15"/>
      <c r="D208" s="23"/>
      <c r="E208" s="47" t="s">
        <v>76</v>
      </c>
      <c r="F208" s="48"/>
      <c r="G208" s="26"/>
    </row>
    <row r="209" spans="1:7">
      <c r="A209" s="15"/>
      <c r="B209" s="15"/>
      <c r="C209" s="15"/>
      <c r="D209" s="27"/>
      <c r="E209" s="47" t="s">
        <v>77</v>
      </c>
      <c r="F209" s="48"/>
      <c r="G209" s="30"/>
    </row>
    <row r="210" spans="1:7">
      <c r="A210" s="15"/>
      <c r="B210" s="15"/>
      <c r="C210" s="15"/>
      <c r="D210" s="31">
        <f>D146-D207</f>
        <v>7086211.3099999977</v>
      </c>
      <c r="E210" s="47" t="s">
        <v>78</v>
      </c>
      <c r="F210" s="48"/>
      <c r="G210" s="34">
        <f>G146-G207</f>
        <v>-1425453.1200000006</v>
      </c>
    </row>
    <row r="211" spans="1:7" ht="24" thickBot="1">
      <c r="A211" s="15"/>
      <c r="B211" s="15"/>
      <c r="C211" s="15"/>
      <c r="D211" s="35">
        <f>D118+D210</f>
        <v>30184133.559999999</v>
      </c>
      <c r="E211" s="47" t="s">
        <v>79</v>
      </c>
      <c r="F211" s="48"/>
      <c r="G211" s="38">
        <f>G118+G210</f>
        <v>30184133.559999999</v>
      </c>
    </row>
    <row r="212" spans="1:7" ht="24" thickTop="1"/>
    <row r="214" spans="1:7">
      <c r="A214" s="51"/>
      <c r="B214" s="51"/>
      <c r="C214" s="51"/>
      <c r="D214" s="51"/>
      <c r="E214" s="52"/>
      <c r="F214" s="53"/>
      <c r="G214" s="51"/>
    </row>
    <row r="215" spans="1:7">
      <c r="A215" s="51"/>
      <c r="B215" s="51"/>
      <c r="C215" s="51"/>
      <c r="D215" s="51"/>
      <c r="E215" s="52"/>
      <c r="F215" s="53"/>
      <c r="G215" s="51"/>
    </row>
    <row r="216" spans="1:7">
      <c r="A216" s="51"/>
      <c r="B216" s="51"/>
      <c r="C216" s="51"/>
      <c r="D216" s="51"/>
      <c r="E216" s="52"/>
      <c r="F216" s="53"/>
      <c r="G216" s="54"/>
    </row>
    <row r="217" spans="1:7">
      <c r="A217" s="56"/>
      <c r="B217" s="56"/>
      <c r="C217" s="56"/>
      <c r="D217" s="56"/>
      <c r="E217" s="57"/>
      <c r="F217" s="58"/>
      <c r="G217" s="56"/>
    </row>
    <row r="218" spans="1:7">
      <c r="A218" s="56"/>
      <c r="B218" s="56"/>
      <c r="C218" s="56"/>
      <c r="D218" s="56"/>
      <c r="E218" s="57"/>
      <c r="F218" s="58"/>
      <c r="G218" s="56"/>
    </row>
    <row r="219" spans="1:7">
      <c r="A219" s="1" t="s">
        <v>0</v>
      </c>
      <c r="B219" s="1"/>
      <c r="C219" s="1"/>
      <c r="D219" s="1"/>
      <c r="E219" s="1"/>
      <c r="F219" s="1"/>
      <c r="G219" s="1"/>
    </row>
    <row r="220" spans="1:7">
      <c r="A220" s="1" t="s">
        <v>1</v>
      </c>
      <c r="B220" s="1"/>
      <c r="C220" s="1"/>
      <c r="D220" s="1"/>
      <c r="E220" s="1"/>
      <c r="F220" s="1"/>
      <c r="G220" s="1"/>
    </row>
    <row r="221" spans="1:7">
      <c r="A221" s="4" t="s">
        <v>82</v>
      </c>
      <c r="B221" s="4"/>
      <c r="C221" s="4"/>
      <c r="D221" s="4"/>
      <c r="E221" s="4"/>
      <c r="F221" s="4"/>
      <c r="G221" s="4"/>
    </row>
    <row r="222" spans="1:7">
      <c r="A222" s="5" t="s">
        <v>3</v>
      </c>
      <c r="B222" s="6"/>
      <c r="C222" s="6"/>
      <c r="D222" s="6"/>
      <c r="E222" s="7"/>
      <c r="F222" s="8"/>
      <c r="G222" s="9"/>
    </row>
    <row r="223" spans="1:7">
      <c r="A223" s="10" t="s">
        <v>4</v>
      </c>
      <c r="B223" s="10" t="s">
        <v>5</v>
      </c>
      <c r="C223" s="10" t="s">
        <v>6</v>
      </c>
      <c r="D223" s="10" t="s">
        <v>7</v>
      </c>
      <c r="E223" s="11" t="s">
        <v>8</v>
      </c>
      <c r="F223" s="12" t="s">
        <v>9</v>
      </c>
      <c r="G223" s="13" t="s">
        <v>10</v>
      </c>
    </row>
    <row r="224" spans="1:7">
      <c r="A224" s="16" t="s">
        <v>11</v>
      </c>
      <c r="B224" s="16" t="s">
        <v>12</v>
      </c>
      <c r="C224" s="16" t="s">
        <v>11</v>
      </c>
      <c r="D224" s="16" t="s">
        <v>11</v>
      </c>
      <c r="E224" s="17"/>
      <c r="F224" s="12"/>
      <c r="G224" s="13" t="s">
        <v>13</v>
      </c>
    </row>
    <row r="225" spans="1:7">
      <c r="A225" s="18"/>
      <c r="B225" s="19" t="s">
        <v>14</v>
      </c>
      <c r="C225" s="18"/>
      <c r="D225" s="18"/>
      <c r="E225" s="20"/>
      <c r="F225" s="21"/>
      <c r="G225" s="22" t="s">
        <v>11</v>
      </c>
    </row>
    <row r="226" spans="1:7">
      <c r="A226" s="23"/>
      <c r="B226" s="23"/>
      <c r="C226" s="23"/>
      <c r="D226" s="23">
        <v>23097922.25</v>
      </c>
      <c r="E226" s="24" t="s">
        <v>15</v>
      </c>
      <c r="F226" s="25"/>
      <c r="G226" s="26">
        <f>G211</f>
        <v>30184133.559999999</v>
      </c>
    </row>
    <row r="227" spans="1:7">
      <c r="A227" s="27"/>
      <c r="B227" s="27"/>
      <c r="C227" s="27"/>
      <c r="D227" s="27"/>
      <c r="E227" s="28" t="s">
        <v>16</v>
      </c>
      <c r="F227" s="29"/>
      <c r="G227" s="30"/>
    </row>
    <row r="228" spans="1:7">
      <c r="A228" s="27">
        <v>245120</v>
      </c>
      <c r="B228" s="27">
        <v>0</v>
      </c>
      <c r="C228" s="27">
        <f>SUM(A228:B228)</f>
        <v>245120</v>
      </c>
      <c r="D228" s="27">
        <f t="shared" ref="D228:D248" si="12">G228+D120</f>
        <v>488.86</v>
      </c>
      <c r="E228" s="28" t="s">
        <v>17</v>
      </c>
      <c r="F228" s="29" t="s">
        <v>18</v>
      </c>
      <c r="G228" s="30">
        <f>'[1]หมายเหตุ 1'!D158</f>
        <v>23.5</v>
      </c>
    </row>
    <row r="229" spans="1:7">
      <c r="A229" s="27">
        <v>404550</v>
      </c>
      <c r="B229" s="27">
        <v>0</v>
      </c>
      <c r="C229" s="27">
        <f t="shared" ref="C229:C235" si="13">SUM(A229:B229)</f>
        <v>404550</v>
      </c>
      <c r="D229" s="27">
        <f t="shared" si="12"/>
        <v>44130</v>
      </c>
      <c r="E229" s="28" t="s">
        <v>19</v>
      </c>
      <c r="F229" s="29" t="s">
        <v>20</v>
      </c>
      <c r="G229" s="30">
        <f>'[1]หมายเหตุ 1'!D168</f>
        <v>12660</v>
      </c>
    </row>
    <row r="230" spans="1:7">
      <c r="A230" s="27">
        <v>133000</v>
      </c>
      <c r="B230" s="27">
        <v>0</v>
      </c>
      <c r="C230" s="27">
        <f t="shared" si="13"/>
        <v>133000</v>
      </c>
      <c r="D230" s="27">
        <f t="shared" si="12"/>
        <v>8690.41</v>
      </c>
      <c r="E230" s="28" t="s">
        <v>21</v>
      </c>
      <c r="F230" s="29" t="s">
        <v>22</v>
      </c>
      <c r="G230" s="30">
        <f>'[1]หมายเหตุ 1'!D174</f>
        <v>4416.4399999999996</v>
      </c>
    </row>
    <row r="231" spans="1:7">
      <c r="A231" s="27">
        <v>0</v>
      </c>
      <c r="B231" s="27">
        <v>0</v>
      </c>
      <c r="C231" s="27">
        <f t="shared" si="13"/>
        <v>0</v>
      </c>
      <c r="D231" s="27">
        <f t="shared" si="12"/>
        <v>0</v>
      </c>
      <c r="E231" s="28" t="s">
        <v>23</v>
      </c>
      <c r="F231" s="29" t="s">
        <v>24</v>
      </c>
      <c r="G231" s="30">
        <v>0</v>
      </c>
    </row>
    <row r="232" spans="1:7">
      <c r="A232" s="27">
        <v>10000</v>
      </c>
      <c r="B232" s="27">
        <v>0</v>
      </c>
      <c r="C232" s="27">
        <f t="shared" si="13"/>
        <v>10000</v>
      </c>
      <c r="D232" s="27">
        <f t="shared" si="12"/>
        <v>697</v>
      </c>
      <c r="E232" s="28" t="s">
        <v>25</v>
      </c>
      <c r="F232" s="29" t="s">
        <v>26</v>
      </c>
      <c r="G232" s="30">
        <f>'[1]หมายเหตุ 1'!D178</f>
        <v>37</v>
      </c>
    </row>
    <row r="233" spans="1:7">
      <c r="A233" s="27">
        <v>1000</v>
      </c>
      <c r="B233" s="27">
        <v>0</v>
      </c>
      <c r="C233" s="27">
        <f t="shared" si="13"/>
        <v>1000</v>
      </c>
      <c r="D233" s="27">
        <f t="shared" si="12"/>
        <v>1513</v>
      </c>
      <c r="E233" s="28" t="s">
        <v>27</v>
      </c>
      <c r="F233" s="29" t="s">
        <v>28</v>
      </c>
      <c r="G233" s="30">
        <f>'[1]หมายเหตุ 1'!D181</f>
        <v>1513</v>
      </c>
    </row>
    <row r="234" spans="1:7">
      <c r="A234" s="27">
        <v>16206330</v>
      </c>
      <c r="B234" s="27">
        <v>0</v>
      </c>
      <c r="C234" s="27">
        <f t="shared" si="13"/>
        <v>16206330</v>
      </c>
      <c r="D234" s="27">
        <f t="shared" si="12"/>
        <v>3915822.21</v>
      </c>
      <c r="E234" s="28" t="s">
        <v>29</v>
      </c>
      <c r="F234" s="29" t="s">
        <v>30</v>
      </c>
      <c r="G234" s="30">
        <f>'[1]หมายเหตุ 1'!D201</f>
        <v>1282449.75</v>
      </c>
    </row>
    <row r="235" spans="1:7">
      <c r="A235" s="27">
        <v>30120000</v>
      </c>
      <c r="B235" s="27">
        <v>0</v>
      </c>
      <c r="C235" s="27">
        <f t="shared" si="13"/>
        <v>30120000</v>
      </c>
      <c r="D235" s="27">
        <f t="shared" si="12"/>
        <v>10802052</v>
      </c>
      <c r="E235" s="28" t="s">
        <v>31</v>
      </c>
      <c r="F235" s="29" t="s">
        <v>32</v>
      </c>
      <c r="G235" s="30">
        <v>0</v>
      </c>
    </row>
    <row r="236" spans="1:7">
      <c r="A236" s="27"/>
      <c r="B236" s="27"/>
      <c r="C236" s="27"/>
      <c r="D236" s="27">
        <f t="shared" si="12"/>
        <v>30718</v>
      </c>
      <c r="E236" s="28" t="s">
        <v>33</v>
      </c>
      <c r="F236" s="29"/>
      <c r="G236" s="30">
        <v>0</v>
      </c>
    </row>
    <row r="237" spans="1:7">
      <c r="A237" s="27"/>
      <c r="B237" s="27"/>
      <c r="C237" s="27"/>
      <c r="D237" s="27">
        <f t="shared" si="12"/>
        <v>0</v>
      </c>
      <c r="E237" s="28" t="s">
        <v>34</v>
      </c>
      <c r="F237" s="29"/>
      <c r="G237" s="30">
        <v>0</v>
      </c>
    </row>
    <row r="238" spans="1:7">
      <c r="A238" s="27"/>
      <c r="B238" s="27"/>
      <c r="C238" s="27"/>
      <c r="D238" s="27">
        <f t="shared" si="12"/>
        <v>163.14000000000001</v>
      </c>
      <c r="E238" s="28" t="s">
        <v>35</v>
      </c>
      <c r="F238" s="29"/>
      <c r="G238" s="30">
        <v>10.02</v>
      </c>
    </row>
    <row r="239" spans="1:7">
      <c r="A239" s="27"/>
      <c r="B239" s="27"/>
      <c r="C239" s="27"/>
      <c r="D239" s="27">
        <f t="shared" si="12"/>
        <v>10186.319999999998</v>
      </c>
      <c r="E239" s="28" t="s">
        <v>36</v>
      </c>
      <c r="F239" s="29"/>
      <c r="G239" s="30">
        <v>1862.72</v>
      </c>
    </row>
    <row r="240" spans="1:7">
      <c r="A240" s="27"/>
      <c r="B240" s="27"/>
      <c r="C240" s="27"/>
      <c r="D240" s="27">
        <f t="shared" si="12"/>
        <v>20800</v>
      </c>
      <c r="E240" s="28" t="s">
        <v>37</v>
      </c>
      <c r="F240" s="29"/>
      <c r="G240" s="30">
        <v>0</v>
      </c>
    </row>
    <row r="241" spans="1:7">
      <c r="A241" s="27"/>
      <c r="B241" s="27"/>
      <c r="C241" s="27"/>
      <c r="D241" s="27">
        <f t="shared" si="12"/>
        <v>2115</v>
      </c>
      <c r="E241" s="28" t="s">
        <v>38</v>
      </c>
      <c r="F241" s="29"/>
      <c r="G241" s="30">
        <v>133.47999999999999</v>
      </c>
    </row>
    <row r="242" spans="1:7">
      <c r="A242" s="27"/>
      <c r="B242" s="27"/>
      <c r="C242" s="27"/>
      <c r="D242" s="27">
        <f t="shared" si="12"/>
        <v>0</v>
      </c>
      <c r="E242" s="28" t="s">
        <v>39</v>
      </c>
      <c r="F242" s="29"/>
      <c r="G242" s="30">
        <v>0</v>
      </c>
    </row>
    <row r="243" spans="1:7">
      <c r="A243" s="27"/>
      <c r="B243" s="27"/>
      <c r="C243" s="27"/>
      <c r="D243" s="27">
        <f t="shared" si="12"/>
        <v>0</v>
      </c>
      <c r="E243" s="28" t="s">
        <v>40</v>
      </c>
      <c r="F243" s="29"/>
      <c r="G243" s="30">
        <v>0</v>
      </c>
    </row>
    <row r="244" spans="1:7">
      <c r="A244" s="27"/>
      <c r="B244" s="27"/>
      <c r="C244" s="27"/>
      <c r="D244" s="27">
        <f t="shared" si="12"/>
        <v>21912</v>
      </c>
      <c r="E244" s="28" t="s">
        <v>41</v>
      </c>
      <c r="F244" s="29"/>
      <c r="G244" s="30">
        <v>7304</v>
      </c>
    </row>
    <row r="245" spans="1:7">
      <c r="A245" s="27"/>
      <c r="B245" s="27"/>
      <c r="C245" s="27"/>
      <c r="D245" s="27">
        <f t="shared" si="12"/>
        <v>783609.25</v>
      </c>
      <c r="E245" s="28" t="s">
        <v>42</v>
      </c>
      <c r="F245" s="29"/>
      <c r="G245" s="30">
        <v>262107.5</v>
      </c>
    </row>
    <row r="246" spans="1:7">
      <c r="A246" s="27"/>
      <c r="B246" s="27"/>
      <c r="C246" s="27"/>
      <c r="D246" s="27">
        <f t="shared" si="12"/>
        <v>521904</v>
      </c>
      <c r="E246" s="28" t="s">
        <v>43</v>
      </c>
      <c r="F246" s="29"/>
      <c r="G246" s="30">
        <f>5756+136800+140000+11820+11020+6520+7690+7408+6380+54110</f>
        <v>387504</v>
      </c>
    </row>
    <row r="247" spans="1:7">
      <c r="A247" s="27"/>
      <c r="B247" s="27"/>
      <c r="C247" s="27"/>
      <c r="D247" s="27">
        <f t="shared" si="12"/>
        <v>2340</v>
      </c>
      <c r="E247" s="28" t="s">
        <v>81</v>
      </c>
      <c r="F247" s="29"/>
      <c r="G247" s="30"/>
    </row>
    <row r="248" spans="1:7">
      <c r="A248" s="27"/>
      <c r="B248" s="27"/>
      <c r="C248" s="27"/>
      <c r="D248" s="27">
        <f t="shared" si="12"/>
        <v>160</v>
      </c>
      <c r="E248" s="28" t="s">
        <v>54</v>
      </c>
      <c r="F248" s="29"/>
      <c r="G248" s="30">
        <v>160</v>
      </c>
    </row>
    <row r="249" spans="1:7">
      <c r="A249" s="27"/>
      <c r="B249" s="27"/>
      <c r="C249" s="27"/>
      <c r="D249" s="27"/>
      <c r="E249" s="28"/>
      <c r="F249" s="29"/>
      <c r="G249" s="30"/>
    </row>
    <row r="250" spans="1:7">
      <c r="A250" s="27"/>
      <c r="B250" s="27"/>
      <c r="C250" s="27"/>
      <c r="D250" s="27"/>
      <c r="E250" s="28"/>
      <c r="F250" s="29"/>
      <c r="G250" s="30"/>
    </row>
    <row r="251" spans="1:7">
      <c r="A251" s="27"/>
      <c r="B251" s="27"/>
      <c r="C251" s="27"/>
      <c r="D251" s="27"/>
      <c r="E251" s="28"/>
      <c r="F251" s="29"/>
      <c r="G251" s="30"/>
    </row>
    <row r="252" spans="1:7">
      <c r="A252" s="27"/>
      <c r="B252" s="27"/>
      <c r="C252" s="27"/>
      <c r="D252" s="27"/>
      <c r="E252" s="28"/>
      <c r="F252" s="29"/>
      <c r="G252" s="30"/>
    </row>
    <row r="253" spans="1:7">
      <c r="A253" s="31"/>
      <c r="B253" s="31"/>
      <c r="C253" s="31"/>
      <c r="D253" s="31"/>
      <c r="E253" s="32"/>
      <c r="F253" s="33"/>
      <c r="G253" s="34"/>
    </row>
    <row r="254" spans="1:7" ht="24" thickBot="1">
      <c r="A254" s="35">
        <f>SUM(A228:A253)</f>
        <v>47120000</v>
      </c>
      <c r="B254" s="35">
        <f t="shared" ref="B254:D254" si="14">SUM(B228:B253)</f>
        <v>0</v>
      </c>
      <c r="C254" s="35">
        <f t="shared" si="14"/>
        <v>47120000</v>
      </c>
      <c r="D254" s="35">
        <f t="shared" si="14"/>
        <v>16167301.190000001</v>
      </c>
      <c r="E254" s="36" t="s">
        <v>44</v>
      </c>
      <c r="F254" s="37"/>
      <c r="G254" s="38">
        <f>SUM(G228:G253)</f>
        <v>1960181.41</v>
      </c>
    </row>
    <row r="255" spans="1:7" ht="24" thickTop="1">
      <c r="A255" s="39"/>
      <c r="B255" s="39"/>
      <c r="C255" s="39"/>
      <c r="D255" s="39"/>
      <c r="E255" s="40"/>
      <c r="F255" s="41"/>
      <c r="G255" s="42"/>
    </row>
    <row r="256" spans="1:7">
      <c r="A256" s="39"/>
      <c r="B256" s="39"/>
      <c r="C256" s="39"/>
      <c r="D256" s="39"/>
      <c r="E256" s="40"/>
      <c r="F256" s="41"/>
      <c r="G256" s="42"/>
    </row>
    <row r="257" spans="1:7">
      <c r="A257" s="39"/>
      <c r="B257" s="39"/>
      <c r="C257" s="39"/>
      <c r="D257" s="39"/>
      <c r="E257" s="40"/>
      <c r="F257" s="41"/>
      <c r="G257" s="42"/>
    </row>
    <row r="258" spans="1:7">
      <c r="A258" s="39"/>
      <c r="B258" s="39"/>
      <c r="C258" s="39"/>
      <c r="D258" s="39"/>
      <c r="E258" s="40"/>
      <c r="F258" s="41"/>
      <c r="G258" s="42"/>
    </row>
    <row r="259" spans="1:7">
      <c r="A259" s="39"/>
      <c r="B259" s="39"/>
      <c r="C259" s="39"/>
      <c r="D259" s="39"/>
      <c r="E259" s="40"/>
      <c r="F259" s="41"/>
      <c r="G259" s="42"/>
    </row>
    <row r="260" spans="1:7">
      <c r="A260" s="39"/>
      <c r="B260" s="39"/>
      <c r="C260" s="39"/>
      <c r="D260" s="39"/>
      <c r="E260" s="40"/>
      <c r="F260" s="41"/>
      <c r="G260" s="42"/>
    </row>
    <row r="261" spans="1:7">
      <c r="A261" s="39"/>
      <c r="B261" s="39"/>
      <c r="C261" s="39"/>
      <c r="D261" s="39"/>
      <c r="E261" s="40"/>
      <c r="F261" s="41"/>
      <c r="G261" s="42"/>
    </row>
    <row r="262" spans="1:7">
      <c r="A262" s="39"/>
      <c r="B262" s="39"/>
      <c r="C262" s="39"/>
      <c r="D262" s="39"/>
      <c r="E262" s="40"/>
      <c r="F262" s="41"/>
      <c r="G262" s="42"/>
    </row>
    <row r="263" spans="1:7">
      <c r="A263" s="39"/>
      <c r="B263" s="39"/>
      <c r="C263" s="39"/>
      <c r="D263" s="39"/>
      <c r="E263" s="40"/>
      <c r="F263" s="41"/>
      <c r="G263" s="42"/>
    </row>
    <row r="264" spans="1:7">
      <c r="A264" s="39"/>
      <c r="B264" s="39"/>
      <c r="C264" s="39"/>
      <c r="D264" s="39"/>
      <c r="E264" s="40"/>
      <c r="F264" s="41"/>
      <c r="G264" s="42"/>
    </row>
    <row r="265" spans="1:7">
      <c r="A265" s="39"/>
      <c r="B265" s="39"/>
      <c r="C265" s="39"/>
      <c r="D265" s="39"/>
      <c r="E265" s="40"/>
      <c r="F265" s="41"/>
      <c r="G265" s="42"/>
    </row>
    <row r="266" spans="1:7">
      <c r="A266" s="39"/>
      <c r="B266" s="39"/>
      <c r="C266" s="39"/>
      <c r="D266" s="39"/>
      <c r="E266" s="40"/>
      <c r="F266" s="41"/>
      <c r="G266" s="42"/>
    </row>
    <row r="267" spans="1:7">
      <c r="A267" s="39"/>
      <c r="B267" s="39"/>
      <c r="C267" s="39"/>
      <c r="D267" s="39"/>
      <c r="E267" s="40"/>
      <c r="F267" s="41"/>
      <c r="G267" s="42"/>
    </row>
    <row r="268" spans="1:7">
      <c r="A268" s="39"/>
      <c r="B268" s="39"/>
      <c r="C268" s="39"/>
      <c r="D268" s="39"/>
      <c r="E268" s="40"/>
      <c r="F268" s="41"/>
      <c r="G268" s="42"/>
    </row>
    <row r="269" spans="1:7">
      <c r="A269" s="39"/>
      <c r="B269" s="39"/>
      <c r="C269" s="39"/>
      <c r="D269" s="39"/>
      <c r="E269" s="40"/>
      <c r="F269" s="41"/>
      <c r="G269" s="42"/>
    </row>
    <row r="270" spans="1:7">
      <c r="A270" s="39"/>
      <c r="B270" s="39"/>
      <c r="C270" s="39"/>
      <c r="D270" s="39"/>
      <c r="E270" s="40"/>
      <c r="F270" s="41"/>
      <c r="G270" s="42"/>
    </row>
    <row r="271" spans="1:7">
      <c r="A271" s="39"/>
      <c r="B271" s="39"/>
      <c r="C271" s="39"/>
      <c r="D271" s="39"/>
      <c r="E271" s="40"/>
      <c r="F271" s="41"/>
      <c r="G271" s="42"/>
    </row>
    <row r="272" spans="1:7">
      <c r="A272" s="39"/>
      <c r="B272" s="39"/>
      <c r="C272" s="39"/>
      <c r="D272" s="39"/>
      <c r="E272" s="40"/>
      <c r="F272" s="41"/>
      <c r="G272" s="42"/>
    </row>
    <row r="273" spans="1:7">
      <c r="A273" s="39"/>
      <c r="B273" s="39"/>
      <c r="C273" s="39"/>
      <c r="D273" s="39"/>
      <c r="E273" s="40"/>
      <c r="F273" s="41"/>
      <c r="G273" s="42"/>
    </row>
    <row r="274" spans="1:7">
      <c r="A274" s="39"/>
      <c r="B274" s="39"/>
      <c r="C274" s="39"/>
      <c r="D274" s="39"/>
      <c r="E274" s="40"/>
      <c r="F274" s="41"/>
      <c r="G274" s="42"/>
    </row>
    <row r="275" spans="1:7">
      <c r="A275" s="39"/>
      <c r="B275" s="39"/>
      <c r="C275" s="39"/>
      <c r="D275" s="39"/>
      <c r="E275" s="40"/>
      <c r="F275" s="41"/>
      <c r="G275" s="42"/>
    </row>
    <row r="276" spans="1:7">
      <c r="A276" s="39"/>
      <c r="B276" s="39"/>
      <c r="C276" s="39"/>
      <c r="D276" s="39"/>
      <c r="E276" s="40"/>
      <c r="F276" s="41"/>
      <c r="G276" s="42"/>
    </row>
    <row r="277" spans="1:7">
      <c r="A277" s="39"/>
      <c r="B277" s="39"/>
      <c r="C277" s="39"/>
      <c r="D277" s="39"/>
      <c r="E277" s="40"/>
      <c r="F277" s="41"/>
      <c r="G277" s="42"/>
    </row>
    <row r="278" spans="1:7">
      <c r="A278" s="39"/>
      <c r="B278" s="39"/>
      <c r="C278" s="39"/>
      <c r="D278" s="39"/>
      <c r="E278" s="40"/>
      <c r="F278" s="41"/>
      <c r="G278" s="42"/>
    </row>
    <row r="279" spans="1:7">
      <c r="A279" s="39"/>
      <c r="B279" s="39"/>
      <c r="C279" s="39"/>
      <c r="D279" s="39"/>
      <c r="E279" s="40"/>
      <c r="F279" s="41"/>
      <c r="G279" s="42"/>
    </row>
    <row r="280" spans="1:7">
      <c r="A280" s="39"/>
      <c r="B280" s="39"/>
      <c r="C280" s="39"/>
      <c r="D280" s="39"/>
      <c r="E280" s="40"/>
      <c r="F280" s="41"/>
      <c r="G280" s="42"/>
    </row>
    <row r="281" spans="1:7">
      <c r="A281" s="39"/>
      <c r="B281" s="39"/>
      <c r="C281" s="39"/>
      <c r="D281" s="39"/>
      <c r="E281" s="40"/>
      <c r="F281" s="41"/>
      <c r="G281" s="42"/>
    </row>
    <row r="282" spans="1:7">
      <c r="A282" s="39"/>
      <c r="B282" s="39"/>
      <c r="C282" s="39"/>
      <c r="D282" s="39"/>
      <c r="E282" s="40"/>
      <c r="F282" s="41"/>
      <c r="G282" s="42"/>
    </row>
    <row r="283" spans="1:7">
      <c r="A283" s="39"/>
      <c r="B283" s="39"/>
      <c r="C283" s="39"/>
      <c r="D283" s="39"/>
      <c r="E283" s="40"/>
      <c r="F283" s="41"/>
      <c r="G283" s="42"/>
    </row>
    <row r="284" spans="1:7">
      <c r="A284" s="39"/>
      <c r="B284" s="39"/>
      <c r="C284" s="39"/>
      <c r="D284" s="39"/>
      <c r="E284" s="40"/>
      <c r="F284" s="41"/>
      <c r="G284" s="42"/>
    </row>
    <row r="285" spans="1:7">
      <c r="A285" s="39"/>
      <c r="B285" s="39"/>
      <c r="C285" s="39"/>
      <c r="D285" s="39"/>
      <c r="E285" s="40"/>
      <c r="F285" s="41"/>
      <c r="G285" s="42"/>
    </row>
    <row r="286" spans="1:7">
      <c r="A286" s="39"/>
      <c r="B286" s="39"/>
      <c r="C286" s="39"/>
      <c r="D286" s="39"/>
      <c r="E286" s="40"/>
      <c r="F286" s="41"/>
      <c r="G286" s="42"/>
    </row>
    <row r="287" spans="1:7">
      <c r="A287" s="39"/>
      <c r="B287" s="39"/>
      <c r="C287" s="39"/>
      <c r="D287" s="39"/>
      <c r="E287" s="40"/>
      <c r="F287" s="41"/>
      <c r="G287" s="42"/>
    </row>
    <row r="288" spans="1:7">
      <c r="A288" s="39"/>
      <c r="B288" s="39"/>
      <c r="C288" s="39"/>
      <c r="D288" s="39"/>
      <c r="E288" s="40"/>
      <c r="F288" s="41"/>
      <c r="G288" s="42"/>
    </row>
    <row r="289" spans="1:7">
      <c r="A289" s="39"/>
      <c r="B289" s="39"/>
      <c r="C289" s="39"/>
      <c r="D289" s="39"/>
      <c r="E289" s="40"/>
      <c r="F289" s="41"/>
      <c r="G289" s="42"/>
    </row>
    <row r="290" spans="1:7">
      <c r="A290" s="39"/>
      <c r="B290" s="39"/>
      <c r="C290" s="39"/>
      <c r="D290" s="39"/>
      <c r="E290" s="40"/>
      <c r="F290" s="41"/>
      <c r="G290" s="42"/>
    </row>
    <row r="291" spans="1:7">
      <c r="A291" s="6" t="s">
        <v>3</v>
      </c>
      <c r="B291" s="6"/>
      <c r="C291" s="6"/>
      <c r="D291" s="6"/>
      <c r="E291" s="7"/>
      <c r="F291" s="8"/>
      <c r="G291" s="9"/>
    </row>
    <row r="292" spans="1:7">
      <c r="A292" s="16" t="s">
        <v>4</v>
      </c>
      <c r="B292" s="16" t="s">
        <v>5</v>
      </c>
      <c r="C292" s="16" t="s">
        <v>6</v>
      </c>
      <c r="D292" s="16" t="s">
        <v>7</v>
      </c>
      <c r="E292" s="11" t="s">
        <v>8</v>
      </c>
      <c r="F292" s="12" t="s">
        <v>9</v>
      </c>
      <c r="G292" s="13" t="s">
        <v>10</v>
      </c>
    </row>
    <row r="293" spans="1:7">
      <c r="A293" s="16" t="s">
        <v>11</v>
      </c>
      <c r="B293" s="16" t="s">
        <v>12</v>
      </c>
      <c r="C293" s="16" t="s">
        <v>11</v>
      </c>
      <c r="D293" s="16" t="s">
        <v>11</v>
      </c>
      <c r="E293" s="17"/>
      <c r="F293" s="12"/>
      <c r="G293" s="13" t="s">
        <v>13</v>
      </c>
    </row>
    <row r="294" spans="1:7">
      <c r="A294" s="18"/>
      <c r="B294" s="19" t="s">
        <v>14</v>
      </c>
      <c r="C294" s="18"/>
      <c r="D294" s="18"/>
      <c r="E294" s="20"/>
      <c r="F294" s="21"/>
      <c r="G294" s="22" t="s">
        <v>11</v>
      </c>
    </row>
    <row r="295" spans="1:7">
      <c r="A295" s="23"/>
      <c r="B295" s="23"/>
      <c r="C295" s="23"/>
      <c r="D295" s="23"/>
      <c r="E295" s="24" t="s">
        <v>45</v>
      </c>
      <c r="F295" s="25"/>
      <c r="G295" s="26"/>
    </row>
    <row r="296" spans="1:7">
      <c r="A296" s="27">
        <f>[1]โอนงบประมาณ!B74</f>
        <v>11062000</v>
      </c>
      <c r="B296" s="27"/>
      <c r="C296" s="27">
        <f>SUM(A296:B296)</f>
        <v>11062000</v>
      </c>
      <c r="D296" s="27">
        <f t="shared" ref="D296:D310" si="15">G296+D188</f>
        <v>2416146</v>
      </c>
      <c r="E296" s="28" t="s">
        <v>46</v>
      </c>
      <c r="F296" s="29" t="s">
        <v>47</v>
      </c>
      <c r="G296" s="30">
        <f>596004+136800+140000</f>
        <v>872804</v>
      </c>
    </row>
    <row r="297" spans="1:7">
      <c r="A297" s="27">
        <f>[1]โอนงบประมาณ!B75</f>
        <v>2484720</v>
      </c>
      <c r="B297" s="27"/>
      <c r="C297" s="27">
        <f t="shared" ref="C297:C305" si="16">SUM(A297:B297)</f>
        <v>2484720</v>
      </c>
      <c r="D297" s="27">
        <f t="shared" si="15"/>
        <v>621180</v>
      </c>
      <c r="E297" s="28" t="s">
        <v>48</v>
      </c>
      <c r="F297" s="29" t="s">
        <v>49</v>
      </c>
      <c r="G297" s="30">
        <v>207060</v>
      </c>
    </row>
    <row r="298" spans="1:7">
      <c r="A298" s="27">
        <f>[1]โอนงบประมาณ!B76</f>
        <v>11385480</v>
      </c>
      <c r="B298" s="27"/>
      <c r="C298" s="27">
        <f t="shared" si="16"/>
        <v>11385480</v>
      </c>
      <c r="D298" s="27">
        <f t="shared" si="15"/>
        <v>2530845</v>
      </c>
      <c r="E298" s="28" t="s">
        <v>50</v>
      </c>
      <c r="F298" s="29" t="s">
        <v>51</v>
      </c>
      <c r="G298" s="30">
        <v>849275</v>
      </c>
    </row>
    <row r="299" spans="1:7">
      <c r="A299" s="27">
        <f>[1]โอนงบประมาณ!B77</f>
        <v>676800</v>
      </c>
      <c r="B299" s="27"/>
      <c r="C299" s="27">
        <f t="shared" si="16"/>
        <v>676800</v>
      </c>
      <c r="D299" s="27">
        <f t="shared" si="15"/>
        <v>77100</v>
      </c>
      <c r="E299" s="28" t="s">
        <v>52</v>
      </c>
      <c r="F299" s="29" t="s">
        <v>53</v>
      </c>
      <c r="G299" s="30">
        <v>27100</v>
      </c>
    </row>
    <row r="300" spans="1:7">
      <c r="A300" s="27">
        <f>[1]โอนงบประมาณ!B78</f>
        <v>6081000</v>
      </c>
      <c r="B300" s="27"/>
      <c r="C300" s="27">
        <f t="shared" si="16"/>
        <v>6081000</v>
      </c>
      <c r="D300" s="27">
        <f t="shared" si="15"/>
        <v>864952.25</v>
      </c>
      <c r="E300" s="28" t="s">
        <v>54</v>
      </c>
      <c r="F300" s="29" t="s">
        <v>55</v>
      </c>
      <c r="G300" s="30">
        <f>170500+11820+11020+6520+7690+7408+6380+54110</f>
        <v>275448</v>
      </c>
    </row>
    <row r="301" spans="1:7">
      <c r="A301" s="27">
        <f>[1]โอนงบประมาณ!B79</f>
        <v>2230000</v>
      </c>
      <c r="B301" s="27"/>
      <c r="C301" s="27">
        <f t="shared" si="16"/>
        <v>2230000</v>
      </c>
      <c r="D301" s="27">
        <f t="shared" si="15"/>
        <v>63400.45</v>
      </c>
      <c r="E301" s="28" t="s">
        <v>56</v>
      </c>
      <c r="F301" s="29" t="s">
        <v>57</v>
      </c>
      <c r="G301" s="30">
        <v>20463.099999999999</v>
      </c>
    </row>
    <row r="302" spans="1:7">
      <c r="A302" s="27">
        <f>[1]โอนงบประมาณ!B80</f>
        <v>314000</v>
      </c>
      <c r="B302" s="27"/>
      <c r="C302" s="27">
        <f t="shared" si="16"/>
        <v>314000</v>
      </c>
      <c r="D302" s="27">
        <f t="shared" si="15"/>
        <v>54868.710000000006</v>
      </c>
      <c r="E302" s="28" t="s">
        <v>58</v>
      </c>
      <c r="F302" s="29" t="s">
        <v>59</v>
      </c>
      <c r="G302" s="30">
        <v>18095.810000000001</v>
      </c>
    </row>
    <row r="303" spans="1:7">
      <c r="A303" s="27">
        <f>[1]โอนงบประมาณ!B81</f>
        <v>96500</v>
      </c>
      <c r="B303" s="27"/>
      <c r="C303" s="27">
        <f t="shared" si="16"/>
        <v>96500</v>
      </c>
      <c r="D303" s="27">
        <f t="shared" si="15"/>
        <v>50000</v>
      </c>
      <c r="E303" s="28" t="s">
        <v>60</v>
      </c>
      <c r="F303" s="29" t="s">
        <v>61</v>
      </c>
      <c r="G303" s="30">
        <v>0</v>
      </c>
    </row>
    <row r="304" spans="1:7">
      <c r="A304" s="27">
        <f>[1]โอนงบประมาณ!B82</f>
        <v>10515500</v>
      </c>
      <c r="B304" s="27"/>
      <c r="C304" s="27">
        <f t="shared" si="16"/>
        <v>10515500</v>
      </c>
      <c r="D304" s="27">
        <f t="shared" si="15"/>
        <v>0</v>
      </c>
      <c r="E304" s="28" t="s">
        <v>62</v>
      </c>
      <c r="F304" s="29" t="s">
        <v>63</v>
      </c>
      <c r="G304" s="30">
        <v>0</v>
      </c>
    </row>
    <row r="305" spans="1:7">
      <c r="A305" s="27">
        <f>[1]โอนงบประมาณ!B83</f>
        <v>2274000</v>
      </c>
      <c r="B305" s="27"/>
      <c r="C305" s="27">
        <f t="shared" si="16"/>
        <v>2274000</v>
      </c>
      <c r="D305" s="27">
        <f t="shared" si="15"/>
        <v>445000</v>
      </c>
      <c r="E305" s="28" t="s">
        <v>64</v>
      </c>
      <c r="F305" s="29" t="s">
        <v>65</v>
      </c>
      <c r="G305" s="30">
        <v>0</v>
      </c>
    </row>
    <row r="306" spans="1:7">
      <c r="A306" s="27"/>
      <c r="B306" s="27"/>
      <c r="C306" s="27"/>
      <c r="D306" s="27">
        <f t="shared" si="15"/>
        <v>0</v>
      </c>
      <c r="E306" s="28" t="s">
        <v>66</v>
      </c>
      <c r="F306" s="29" t="s">
        <v>67</v>
      </c>
      <c r="G306" s="30">
        <v>0</v>
      </c>
    </row>
    <row r="307" spans="1:7">
      <c r="A307" s="27"/>
      <c r="B307" s="27"/>
      <c r="C307" s="27"/>
      <c r="D307" s="27">
        <f t="shared" si="15"/>
        <v>567704</v>
      </c>
      <c r="E307" s="28" t="s">
        <v>43</v>
      </c>
      <c r="F307" s="29" t="s">
        <v>68</v>
      </c>
      <c r="G307" s="30">
        <v>173520</v>
      </c>
    </row>
    <row r="308" spans="1:7">
      <c r="A308" s="27"/>
      <c r="B308" s="27"/>
      <c r="C308" s="27"/>
      <c r="D308" s="27">
        <f t="shared" si="15"/>
        <v>1137178.6000000001</v>
      </c>
      <c r="E308" s="28" t="s">
        <v>69</v>
      </c>
      <c r="F308" s="29" t="s">
        <v>70</v>
      </c>
      <c r="G308" s="30">
        <v>0</v>
      </c>
    </row>
    <row r="309" spans="1:7">
      <c r="A309" s="27"/>
      <c r="B309" s="27"/>
      <c r="C309" s="27"/>
      <c r="D309" s="27">
        <f t="shared" si="15"/>
        <v>1039784.1</v>
      </c>
      <c r="E309" s="28" t="s">
        <v>71</v>
      </c>
      <c r="F309" s="29" t="s">
        <v>72</v>
      </c>
      <c r="G309" s="30">
        <f>'[1]หมายเหตุ 2,4 (2)'!H96</f>
        <v>303484.73</v>
      </c>
    </row>
    <row r="310" spans="1:7">
      <c r="A310" s="27"/>
      <c r="B310" s="27"/>
      <c r="C310" s="27"/>
      <c r="D310" s="27">
        <f t="shared" si="15"/>
        <v>0</v>
      </c>
      <c r="E310" s="28" t="s">
        <v>74</v>
      </c>
      <c r="F310" s="29"/>
      <c r="G310" s="30"/>
    </row>
    <row r="311" spans="1:7">
      <c r="A311" s="27"/>
      <c r="B311" s="27"/>
      <c r="C311" s="27"/>
      <c r="D311" s="27"/>
      <c r="E311" s="28"/>
      <c r="F311" s="29"/>
      <c r="G311" s="30"/>
    </row>
    <row r="312" spans="1:7">
      <c r="A312" s="27"/>
      <c r="B312" s="27"/>
      <c r="C312" s="27"/>
      <c r="D312" s="27"/>
      <c r="E312" s="28"/>
      <c r="F312" s="29"/>
      <c r="G312" s="30"/>
    </row>
    <row r="313" spans="1:7">
      <c r="A313" s="31"/>
      <c r="B313" s="31"/>
      <c r="C313" s="31"/>
      <c r="D313" s="31"/>
      <c r="E313" s="28"/>
      <c r="F313" s="33"/>
      <c r="G313" s="34"/>
    </row>
    <row r="314" spans="1:7">
      <c r="A314" s="43">
        <f>SUM(A296:A313)</f>
        <v>47120000</v>
      </c>
      <c r="B314" s="43">
        <f t="shared" ref="B314:C314" si="17">SUM(B296:B313)</f>
        <v>0</v>
      </c>
      <c r="C314" s="43">
        <f t="shared" si="17"/>
        <v>47120000</v>
      </c>
      <c r="D314" s="43">
        <f>SUM(D296:D313)</f>
        <v>9868159.1099999994</v>
      </c>
      <c r="E314" s="44" t="s">
        <v>75</v>
      </c>
      <c r="F314" s="45"/>
      <c r="G314" s="46">
        <f>SUM(G296:G313)</f>
        <v>2747250.64</v>
      </c>
    </row>
    <row r="315" spans="1:7">
      <c r="A315" s="15"/>
      <c r="B315" s="15"/>
      <c r="C315" s="15"/>
      <c r="D315" s="23">
        <f>D254-D314</f>
        <v>6299142.0800000019</v>
      </c>
      <c r="E315" s="47" t="s">
        <v>76</v>
      </c>
      <c r="F315" s="48"/>
      <c r="G315" s="26"/>
    </row>
    <row r="316" spans="1:7">
      <c r="A316" s="15"/>
      <c r="B316" s="15"/>
      <c r="C316" s="15"/>
      <c r="D316" s="27"/>
      <c r="E316" s="47" t="s">
        <v>77</v>
      </c>
      <c r="F316" s="48"/>
      <c r="G316" s="30"/>
    </row>
    <row r="317" spans="1:7">
      <c r="A317" s="15"/>
      <c r="B317" s="15"/>
      <c r="C317" s="15"/>
      <c r="D317" s="31"/>
      <c r="E317" s="47" t="s">
        <v>78</v>
      </c>
      <c r="F317" s="48"/>
      <c r="G317" s="34">
        <f>G254-G314</f>
        <v>-787069.23000000021</v>
      </c>
    </row>
    <row r="318" spans="1:7" ht="24" thickBot="1">
      <c r="A318" s="15"/>
      <c r="B318" s="15"/>
      <c r="C318" s="15"/>
      <c r="D318" s="35">
        <f>D226+D315</f>
        <v>29397064.330000002</v>
      </c>
      <c r="E318" s="47" t="s">
        <v>79</v>
      </c>
      <c r="F318" s="48"/>
      <c r="G318" s="38">
        <f>G226+G317</f>
        <v>29397064.329999998</v>
      </c>
    </row>
    <row r="319" spans="1:7" ht="24" thickTop="1"/>
    <row r="321" spans="1:9">
      <c r="A321" s="51"/>
      <c r="B321" s="51"/>
      <c r="C321" s="51"/>
      <c r="D321" s="51"/>
      <c r="E321" s="52"/>
      <c r="F321" s="53"/>
      <c r="G321" s="51"/>
    </row>
    <row r="322" spans="1:9">
      <c r="A322" s="51"/>
      <c r="B322" s="51"/>
      <c r="C322" s="51"/>
      <c r="D322" s="51"/>
      <c r="E322" s="52"/>
      <c r="F322" s="53"/>
      <c r="G322" s="51"/>
    </row>
    <row r="323" spans="1:9">
      <c r="A323" s="51"/>
      <c r="B323" s="51"/>
      <c r="C323" s="51"/>
      <c r="D323" s="51"/>
      <c r="E323" s="52"/>
      <c r="F323" s="53"/>
      <c r="G323" s="54"/>
    </row>
    <row r="324" spans="1:9">
      <c r="A324" s="56"/>
      <c r="B324" s="56"/>
      <c r="C324" s="56"/>
      <c r="D324" s="56"/>
      <c r="E324" s="57"/>
      <c r="F324" s="58"/>
      <c r="G324" s="56"/>
    </row>
    <row r="325" spans="1:9">
      <c r="A325" s="56"/>
      <c r="B325" s="56"/>
      <c r="C325" s="56"/>
      <c r="D325" s="56"/>
      <c r="E325" s="57"/>
      <c r="F325" s="58"/>
      <c r="G325" s="56"/>
    </row>
    <row r="327" spans="1:9">
      <c r="A327" s="1" t="s">
        <v>0</v>
      </c>
      <c r="B327" s="1"/>
      <c r="C327" s="1"/>
      <c r="D327" s="1"/>
      <c r="E327" s="1"/>
      <c r="F327" s="1"/>
      <c r="G327" s="1"/>
    </row>
    <row r="328" spans="1:9">
      <c r="A328" s="1" t="s">
        <v>1</v>
      </c>
      <c r="B328" s="1"/>
      <c r="C328" s="1"/>
      <c r="D328" s="1"/>
      <c r="E328" s="1"/>
      <c r="F328" s="1"/>
      <c r="G328" s="1"/>
    </row>
    <row r="329" spans="1:9">
      <c r="A329" s="4" t="s">
        <v>83</v>
      </c>
      <c r="B329" s="4"/>
      <c r="C329" s="4"/>
      <c r="D329" s="4"/>
      <c r="E329" s="4"/>
      <c r="F329" s="4"/>
      <c r="G329" s="4"/>
    </row>
    <row r="330" spans="1:9">
      <c r="A330" s="5" t="s">
        <v>3</v>
      </c>
      <c r="B330" s="6"/>
      <c r="C330" s="6"/>
      <c r="D330" s="6"/>
      <c r="E330" s="7"/>
      <c r="F330" s="8"/>
      <c r="G330" s="9"/>
    </row>
    <row r="331" spans="1:9">
      <c r="A331" s="10" t="s">
        <v>4</v>
      </c>
      <c r="B331" s="10" t="s">
        <v>5</v>
      </c>
      <c r="C331" s="10" t="s">
        <v>6</v>
      </c>
      <c r="D331" s="10" t="s">
        <v>7</v>
      </c>
      <c r="E331" s="11" t="s">
        <v>8</v>
      </c>
      <c r="F331" s="12" t="s">
        <v>9</v>
      </c>
      <c r="G331" s="13" t="s">
        <v>10</v>
      </c>
    </row>
    <row r="332" spans="1:9">
      <c r="A332" s="16" t="s">
        <v>11</v>
      </c>
      <c r="B332" s="16" t="s">
        <v>12</v>
      </c>
      <c r="C332" s="16" t="s">
        <v>11</v>
      </c>
      <c r="D332" s="16" t="s">
        <v>11</v>
      </c>
      <c r="E332" s="17"/>
      <c r="F332" s="12"/>
      <c r="G332" s="13" t="s">
        <v>13</v>
      </c>
    </row>
    <row r="333" spans="1:9">
      <c r="A333" s="18"/>
      <c r="B333" s="19" t="s">
        <v>14</v>
      </c>
      <c r="C333" s="18"/>
      <c r="D333" s="18"/>
      <c r="E333" s="20"/>
      <c r="F333" s="21"/>
      <c r="G333" s="22" t="s">
        <v>11</v>
      </c>
    </row>
    <row r="334" spans="1:9">
      <c r="A334" s="23"/>
      <c r="B334" s="23"/>
      <c r="C334" s="23"/>
      <c r="D334" s="23">
        <v>23097922.25</v>
      </c>
      <c r="E334" s="24" t="s">
        <v>15</v>
      </c>
      <c r="F334" s="25"/>
      <c r="G334" s="26">
        <f>G318</f>
        <v>29397064.329999998</v>
      </c>
    </row>
    <row r="335" spans="1:9">
      <c r="A335" s="27"/>
      <c r="B335" s="27"/>
      <c r="C335" s="27"/>
      <c r="D335" s="27"/>
      <c r="E335" s="28" t="s">
        <v>16</v>
      </c>
      <c r="F335" s="29"/>
      <c r="G335" s="30"/>
    </row>
    <row r="336" spans="1:9">
      <c r="A336" s="27">
        <v>245120</v>
      </c>
      <c r="B336" s="27">
        <v>0</v>
      </c>
      <c r="C336" s="27">
        <f>SUM(A336:B336)</f>
        <v>245120</v>
      </c>
      <c r="D336" s="27">
        <f t="shared" ref="D336:D357" si="18">G336+D228</f>
        <v>3842.6200000000003</v>
      </c>
      <c r="E336" s="28" t="s">
        <v>17</v>
      </c>
      <c r="F336" s="29" t="s">
        <v>18</v>
      </c>
      <c r="G336" s="30">
        <f>'[1]หมายเหตุ 1'!D231</f>
        <v>3353.76</v>
      </c>
      <c r="I336" s="3">
        <f>G336+G337++G340+G343+G357</f>
        <v>7925454.7599999998</v>
      </c>
    </row>
    <row r="337" spans="1:7">
      <c r="A337" s="27">
        <v>404550</v>
      </c>
      <c r="B337" s="27">
        <v>0</v>
      </c>
      <c r="C337" s="27">
        <f t="shared" ref="C337:C358" si="19">SUM(A337:B337)</f>
        <v>404550</v>
      </c>
      <c r="D337" s="27">
        <f t="shared" si="18"/>
        <v>45100</v>
      </c>
      <c r="E337" s="28" t="s">
        <v>19</v>
      </c>
      <c r="F337" s="29" t="s">
        <v>20</v>
      </c>
      <c r="G337" s="30">
        <f>'[1]หมายเหตุ 1'!D241</f>
        <v>970</v>
      </c>
    </row>
    <row r="338" spans="1:7">
      <c r="A338" s="27">
        <v>133000</v>
      </c>
      <c r="B338" s="27">
        <v>0</v>
      </c>
      <c r="C338" s="27">
        <f t="shared" si="19"/>
        <v>133000</v>
      </c>
      <c r="D338" s="27">
        <f t="shared" si="18"/>
        <v>8690.41</v>
      </c>
      <c r="E338" s="28" t="s">
        <v>21</v>
      </c>
      <c r="F338" s="29" t="s">
        <v>22</v>
      </c>
      <c r="G338" s="30">
        <f>'[1]หมายเหตุ 1'!D247</f>
        <v>0</v>
      </c>
    </row>
    <row r="339" spans="1:7">
      <c r="A339" s="27">
        <v>0</v>
      </c>
      <c r="B339" s="27">
        <v>0</v>
      </c>
      <c r="C339" s="27">
        <f t="shared" si="19"/>
        <v>0</v>
      </c>
      <c r="D339" s="27">
        <f t="shared" si="18"/>
        <v>0</v>
      </c>
      <c r="E339" s="28" t="s">
        <v>23</v>
      </c>
      <c r="F339" s="29" t="s">
        <v>24</v>
      </c>
      <c r="G339" s="30">
        <v>0</v>
      </c>
    </row>
    <row r="340" spans="1:7">
      <c r="A340" s="27">
        <v>10000</v>
      </c>
      <c r="B340" s="27">
        <v>0</v>
      </c>
      <c r="C340" s="27">
        <f t="shared" si="19"/>
        <v>10000</v>
      </c>
      <c r="D340" s="27">
        <f t="shared" si="18"/>
        <v>747</v>
      </c>
      <c r="E340" s="28" t="s">
        <v>25</v>
      </c>
      <c r="F340" s="29" t="s">
        <v>26</v>
      </c>
      <c r="G340" s="30">
        <f>'[1]หมายเหตุ 1'!D251</f>
        <v>50</v>
      </c>
    </row>
    <row r="341" spans="1:7">
      <c r="A341" s="27">
        <v>1000</v>
      </c>
      <c r="B341" s="27">
        <v>0</v>
      </c>
      <c r="C341" s="27">
        <f t="shared" si="19"/>
        <v>1000</v>
      </c>
      <c r="D341" s="27">
        <f t="shared" si="18"/>
        <v>1513</v>
      </c>
      <c r="E341" s="28" t="s">
        <v>27</v>
      </c>
      <c r="F341" s="29" t="s">
        <v>28</v>
      </c>
      <c r="G341" s="30">
        <f>'[1]หมายเหตุ 1'!D289</f>
        <v>0</v>
      </c>
    </row>
    <row r="342" spans="1:7">
      <c r="A342" s="27">
        <v>16206330</v>
      </c>
      <c r="B342" s="27">
        <v>0</v>
      </c>
      <c r="C342" s="27">
        <f t="shared" si="19"/>
        <v>16206330</v>
      </c>
      <c r="D342" s="27">
        <f t="shared" si="18"/>
        <v>3915822.21</v>
      </c>
      <c r="E342" s="28" t="s">
        <v>29</v>
      </c>
      <c r="F342" s="29" t="s">
        <v>30</v>
      </c>
      <c r="G342" s="30">
        <f>'[1]หมายเหตุ 1'!D309</f>
        <v>0</v>
      </c>
    </row>
    <row r="343" spans="1:7">
      <c r="A343" s="27">
        <v>30120000</v>
      </c>
      <c r="B343" s="27">
        <v>0</v>
      </c>
      <c r="C343" s="27">
        <f t="shared" si="19"/>
        <v>30120000</v>
      </c>
      <c r="D343" s="27">
        <f t="shared" si="18"/>
        <v>17944133</v>
      </c>
      <c r="E343" s="28" t="s">
        <v>31</v>
      </c>
      <c r="F343" s="29" t="s">
        <v>32</v>
      </c>
      <c r="G343" s="30">
        <f>'[1]หมายเหตุ 1'!D280</f>
        <v>7142081</v>
      </c>
    </row>
    <row r="344" spans="1:7">
      <c r="A344" s="27"/>
      <c r="B344" s="27"/>
      <c r="C344" s="27"/>
      <c r="D344" s="27">
        <f t="shared" si="18"/>
        <v>53773</v>
      </c>
      <c r="E344" s="28" t="s">
        <v>33</v>
      </c>
      <c r="F344" s="29"/>
      <c r="G344" s="30">
        <v>23055</v>
      </c>
    </row>
    <row r="345" spans="1:7">
      <c r="A345" s="27"/>
      <c r="B345" s="27"/>
      <c r="C345" s="27"/>
      <c r="D345" s="27">
        <f t="shared" si="18"/>
        <v>0</v>
      </c>
      <c r="E345" s="28" t="s">
        <v>34</v>
      </c>
      <c r="F345" s="29"/>
      <c r="G345" s="30">
        <v>0</v>
      </c>
    </row>
    <row r="346" spans="1:7">
      <c r="A346" s="27"/>
      <c r="B346" s="27"/>
      <c r="C346" s="27"/>
      <c r="D346" s="27">
        <f t="shared" si="18"/>
        <v>312.60000000000002</v>
      </c>
      <c r="E346" s="28" t="s">
        <v>35</v>
      </c>
      <c r="F346" s="29"/>
      <c r="G346" s="30">
        <v>149.46</v>
      </c>
    </row>
    <row r="347" spans="1:7">
      <c r="A347" s="27"/>
      <c r="B347" s="27"/>
      <c r="C347" s="27"/>
      <c r="D347" s="27">
        <f t="shared" si="18"/>
        <v>19492.349999999999</v>
      </c>
      <c r="E347" s="28" t="s">
        <v>36</v>
      </c>
      <c r="F347" s="29"/>
      <c r="G347" s="30">
        <v>9306.0300000000007</v>
      </c>
    </row>
    <row r="348" spans="1:7">
      <c r="A348" s="27"/>
      <c r="B348" s="27"/>
      <c r="C348" s="27"/>
      <c r="D348" s="27">
        <f t="shared" si="18"/>
        <v>31600</v>
      </c>
      <c r="E348" s="28" t="s">
        <v>37</v>
      </c>
      <c r="F348" s="29"/>
      <c r="G348" s="30">
        <v>10800</v>
      </c>
    </row>
    <row r="349" spans="1:7">
      <c r="A349" s="27"/>
      <c r="B349" s="27"/>
      <c r="C349" s="27"/>
      <c r="D349" s="27">
        <f t="shared" si="18"/>
        <v>2337.7800000000002</v>
      </c>
      <c r="E349" s="28" t="s">
        <v>38</v>
      </c>
      <c r="F349" s="29"/>
      <c r="G349" s="30">
        <v>222.78</v>
      </c>
    </row>
    <row r="350" spans="1:7">
      <c r="A350" s="27"/>
      <c r="B350" s="27"/>
      <c r="C350" s="27"/>
      <c r="D350" s="27">
        <f t="shared" si="18"/>
        <v>0</v>
      </c>
      <c r="E350" s="28" t="s">
        <v>39</v>
      </c>
      <c r="F350" s="29"/>
      <c r="G350" s="30">
        <v>0</v>
      </c>
    </row>
    <row r="351" spans="1:7">
      <c r="A351" s="27"/>
      <c r="B351" s="27"/>
      <c r="C351" s="27"/>
      <c r="D351" s="27">
        <f t="shared" si="18"/>
        <v>0</v>
      </c>
      <c r="E351" s="28" t="s">
        <v>40</v>
      </c>
      <c r="F351" s="29"/>
      <c r="G351" s="30">
        <v>0</v>
      </c>
    </row>
    <row r="352" spans="1:7">
      <c r="A352" s="27"/>
      <c r="B352" s="27"/>
      <c r="C352" s="27"/>
      <c r="D352" s="27">
        <f t="shared" si="18"/>
        <v>29216</v>
      </c>
      <c r="E352" s="28" t="s">
        <v>41</v>
      </c>
      <c r="F352" s="29"/>
      <c r="G352" s="30">
        <v>7304</v>
      </c>
    </row>
    <row r="353" spans="1:7">
      <c r="A353" s="27"/>
      <c r="B353" s="27"/>
      <c r="C353" s="27"/>
      <c r="D353" s="27">
        <f t="shared" si="18"/>
        <v>1039127.75</v>
      </c>
      <c r="E353" s="28" t="s">
        <v>42</v>
      </c>
      <c r="F353" s="29"/>
      <c r="G353" s="30">
        <v>255518.5</v>
      </c>
    </row>
    <row r="354" spans="1:7">
      <c r="A354" s="27"/>
      <c r="B354" s="27"/>
      <c r="C354" s="27"/>
      <c r="D354" s="27">
        <f t="shared" si="18"/>
        <v>555424</v>
      </c>
      <c r="E354" s="28" t="s">
        <v>43</v>
      </c>
      <c r="F354" s="29"/>
      <c r="G354" s="30">
        <f>16760+16760</f>
        <v>33520</v>
      </c>
    </row>
    <row r="355" spans="1:7">
      <c r="A355" s="27"/>
      <c r="B355" s="27"/>
      <c r="C355" s="27"/>
      <c r="D355" s="27">
        <f t="shared" si="18"/>
        <v>2340</v>
      </c>
      <c r="E355" s="28" t="s">
        <v>81</v>
      </c>
      <c r="F355" s="29"/>
      <c r="G355" s="30">
        <v>0</v>
      </c>
    </row>
    <row r="356" spans="1:7">
      <c r="A356" s="27"/>
      <c r="B356" s="27"/>
      <c r="C356" s="27"/>
      <c r="D356" s="27">
        <f t="shared" si="18"/>
        <v>160</v>
      </c>
      <c r="E356" s="28" t="s">
        <v>54</v>
      </c>
      <c r="F356" s="29"/>
      <c r="G356" s="30">
        <v>0</v>
      </c>
    </row>
    <row r="357" spans="1:7">
      <c r="A357" s="27"/>
      <c r="B357" s="27">
        <f>D357</f>
        <v>779000</v>
      </c>
      <c r="C357" s="27">
        <f t="shared" si="19"/>
        <v>779000</v>
      </c>
      <c r="D357" s="27">
        <f t="shared" si="18"/>
        <v>779000</v>
      </c>
      <c r="E357" s="28" t="s">
        <v>84</v>
      </c>
      <c r="F357" s="29"/>
      <c r="G357" s="30">
        <f>'[1]หมายเหตุ 1'!D286</f>
        <v>779000</v>
      </c>
    </row>
    <row r="358" spans="1:7">
      <c r="A358" s="27"/>
      <c r="B358" s="27"/>
      <c r="C358" s="27">
        <f t="shared" si="19"/>
        <v>0</v>
      </c>
      <c r="D358" s="27">
        <f>G358+D252</f>
        <v>133.15</v>
      </c>
      <c r="E358" s="28" t="s">
        <v>85</v>
      </c>
      <c r="F358" s="29"/>
      <c r="G358" s="30">
        <v>133.15</v>
      </c>
    </row>
    <row r="359" spans="1:7">
      <c r="A359" s="31"/>
      <c r="B359" s="31"/>
      <c r="C359" s="31"/>
      <c r="D359" s="31"/>
      <c r="E359" s="32"/>
      <c r="F359" s="33"/>
      <c r="G359" s="34"/>
    </row>
    <row r="360" spans="1:7">
      <c r="A360" s="31"/>
      <c r="B360" s="31"/>
      <c r="C360" s="31"/>
      <c r="D360" s="31"/>
      <c r="E360" s="32"/>
      <c r="F360" s="33"/>
      <c r="G360" s="34"/>
    </row>
    <row r="361" spans="1:7">
      <c r="A361" s="31"/>
      <c r="B361" s="31"/>
      <c r="C361" s="31"/>
      <c r="D361" s="31"/>
      <c r="E361" s="32"/>
      <c r="F361" s="33"/>
      <c r="G361" s="34"/>
    </row>
    <row r="362" spans="1:7" ht="24" thickBot="1">
      <c r="A362" s="35">
        <f>SUM(A336:A361)</f>
        <v>47120000</v>
      </c>
      <c r="B362" s="35">
        <f t="shared" ref="B362:D362" si="20">SUM(B336:B361)</f>
        <v>779000</v>
      </c>
      <c r="C362" s="35">
        <f t="shared" si="20"/>
        <v>47899000</v>
      </c>
      <c r="D362" s="35">
        <f t="shared" si="20"/>
        <v>24432764.870000001</v>
      </c>
      <c r="E362" s="36" t="s">
        <v>44</v>
      </c>
      <c r="F362" s="37"/>
      <c r="G362" s="38">
        <f>SUM(G336:G361)</f>
        <v>8265463.6800000006</v>
      </c>
    </row>
    <row r="363" spans="1:7" ht="24" thickTop="1">
      <c r="A363" s="39"/>
      <c r="B363" s="39"/>
      <c r="C363" s="39"/>
      <c r="D363" s="39"/>
      <c r="E363" s="40"/>
      <c r="F363" s="41"/>
      <c r="G363" s="42"/>
    </row>
    <row r="364" spans="1:7">
      <c r="A364" s="39"/>
      <c r="B364" s="39"/>
      <c r="C364" s="39"/>
      <c r="D364" s="39"/>
      <c r="E364" s="40"/>
      <c r="F364" s="41"/>
      <c r="G364" s="42"/>
    </row>
    <row r="365" spans="1:7">
      <c r="A365" s="39"/>
      <c r="B365" s="39"/>
      <c r="C365" s="39"/>
      <c r="D365" s="39"/>
      <c r="E365" s="40"/>
      <c r="F365" s="41"/>
      <c r="G365" s="42"/>
    </row>
    <row r="366" spans="1:7">
      <c r="A366" s="39"/>
      <c r="B366" s="39"/>
      <c r="C366" s="39"/>
      <c r="D366" s="39"/>
      <c r="E366" s="40"/>
      <c r="F366" s="41"/>
      <c r="G366" s="42"/>
    </row>
    <row r="367" spans="1:7">
      <c r="A367" s="39"/>
      <c r="B367" s="39"/>
      <c r="C367" s="39"/>
      <c r="D367" s="39"/>
      <c r="E367" s="40"/>
      <c r="F367" s="41"/>
      <c r="G367" s="42"/>
    </row>
    <row r="368" spans="1:7">
      <c r="A368" s="39"/>
      <c r="B368" s="39"/>
      <c r="C368" s="39"/>
      <c r="D368" s="39"/>
      <c r="E368" s="40"/>
      <c r="F368" s="41"/>
      <c r="G368" s="42"/>
    </row>
    <row r="369" spans="1:7">
      <c r="A369" s="39"/>
      <c r="B369" s="39"/>
      <c r="C369" s="39"/>
      <c r="D369" s="39"/>
      <c r="E369" s="40"/>
      <c r="F369" s="41"/>
      <c r="G369" s="42"/>
    </row>
    <row r="370" spans="1:7">
      <c r="A370" s="39"/>
      <c r="B370" s="39"/>
      <c r="C370" s="39"/>
      <c r="D370" s="39"/>
      <c r="E370" s="40"/>
      <c r="F370" s="41"/>
      <c r="G370" s="42"/>
    </row>
    <row r="371" spans="1:7">
      <c r="A371" s="39"/>
      <c r="B371" s="39"/>
      <c r="C371" s="39"/>
      <c r="D371" s="39"/>
      <c r="E371" s="40"/>
      <c r="F371" s="41"/>
      <c r="G371" s="42"/>
    </row>
    <row r="372" spans="1:7">
      <c r="A372" s="39"/>
      <c r="B372" s="39"/>
      <c r="C372" s="39"/>
      <c r="D372" s="39"/>
      <c r="E372" s="40"/>
      <c r="F372" s="41"/>
      <c r="G372" s="42"/>
    </row>
    <row r="373" spans="1:7">
      <c r="A373" s="39"/>
      <c r="B373" s="39"/>
      <c r="C373" s="39"/>
      <c r="D373" s="39"/>
      <c r="E373" s="40"/>
      <c r="F373" s="41"/>
      <c r="G373" s="42"/>
    </row>
    <row r="374" spans="1:7">
      <c r="A374" s="39"/>
      <c r="B374" s="39"/>
      <c r="C374" s="39"/>
      <c r="D374" s="39"/>
      <c r="E374" s="40"/>
      <c r="F374" s="41"/>
      <c r="G374" s="42"/>
    </row>
    <row r="375" spans="1:7">
      <c r="A375" s="39"/>
      <c r="B375" s="39"/>
      <c r="C375" s="39"/>
      <c r="D375" s="39"/>
      <c r="E375" s="40"/>
      <c r="F375" s="41"/>
      <c r="G375" s="42"/>
    </row>
    <row r="376" spans="1:7">
      <c r="A376" s="39"/>
      <c r="B376" s="39"/>
      <c r="C376" s="39"/>
      <c r="D376" s="39"/>
      <c r="E376" s="40"/>
      <c r="F376" s="41"/>
      <c r="G376" s="42"/>
    </row>
    <row r="377" spans="1:7">
      <c r="A377" s="39"/>
      <c r="B377" s="39"/>
      <c r="C377" s="39"/>
      <c r="D377" s="39"/>
      <c r="E377" s="40"/>
      <c r="F377" s="41"/>
      <c r="G377" s="42"/>
    </row>
    <row r="378" spans="1:7">
      <c r="A378" s="39"/>
      <c r="B378" s="39"/>
      <c r="C378" s="39"/>
      <c r="D378" s="39"/>
      <c r="E378" s="40"/>
      <c r="F378" s="41"/>
      <c r="G378" s="42"/>
    </row>
    <row r="379" spans="1:7">
      <c r="A379" s="39"/>
      <c r="B379" s="39"/>
      <c r="C379" s="39"/>
      <c r="D379" s="39"/>
      <c r="E379" s="40"/>
      <c r="F379" s="41"/>
      <c r="G379" s="42"/>
    </row>
    <row r="380" spans="1:7">
      <c r="A380" s="39"/>
      <c r="B380" s="39"/>
      <c r="C380" s="39"/>
      <c r="D380" s="39"/>
      <c r="E380" s="40"/>
      <c r="F380" s="41"/>
      <c r="G380" s="42"/>
    </row>
    <row r="381" spans="1:7">
      <c r="A381" s="39"/>
      <c r="B381" s="39"/>
      <c r="C381" s="39"/>
      <c r="D381" s="39"/>
      <c r="E381" s="40"/>
      <c r="F381" s="41"/>
      <c r="G381" s="42"/>
    </row>
    <row r="382" spans="1:7">
      <c r="A382" s="39"/>
      <c r="B382" s="39"/>
      <c r="C382" s="39"/>
      <c r="D382" s="39"/>
      <c r="E382" s="40"/>
      <c r="F382" s="41"/>
      <c r="G382" s="42"/>
    </row>
    <row r="383" spans="1:7">
      <c r="A383" s="39"/>
      <c r="B383" s="39"/>
      <c r="C383" s="39"/>
      <c r="D383" s="39"/>
      <c r="E383" s="40"/>
      <c r="F383" s="41"/>
      <c r="G383" s="42"/>
    </row>
    <row r="384" spans="1:7">
      <c r="A384" s="39"/>
      <c r="B384" s="39"/>
      <c r="C384" s="39"/>
      <c r="D384" s="39"/>
      <c r="E384" s="40"/>
      <c r="F384" s="41"/>
      <c r="G384" s="42"/>
    </row>
    <row r="385" spans="1:7">
      <c r="A385" s="39"/>
      <c r="B385" s="39"/>
      <c r="C385" s="39"/>
      <c r="D385" s="39"/>
      <c r="E385" s="40"/>
      <c r="F385" s="41"/>
      <c r="G385" s="42"/>
    </row>
    <row r="386" spans="1:7">
      <c r="A386" s="39"/>
      <c r="B386" s="39"/>
      <c r="C386" s="39"/>
      <c r="D386" s="39"/>
      <c r="E386" s="40"/>
      <c r="F386" s="41"/>
      <c r="G386" s="42"/>
    </row>
    <row r="387" spans="1:7">
      <c r="A387" s="39"/>
      <c r="B387" s="39"/>
      <c r="C387" s="39"/>
      <c r="D387" s="39"/>
      <c r="E387" s="40"/>
      <c r="F387" s="41"/>
      <c r="G387" s="42"/>
    </row>
    <row r="388" spans="1:7">
      <c r="A388" s="39"/>
      <c r="B388" s="39"/>
      <c r="C388" s="39"/>
      <c r="D388" s="39"/>
      <c r="E388" s="40"/>
      <c r="F388" s="41"/>
      <c r="G388" s="42"/>
    </row>
    <row r="389" spans="1:7">
      <c r="A389" s="39"/>
      <c r="B389" s="39"/>
      <c r="C389" s="39"/>
      <c r="D389" s="39"/>
      <c r="E389" s="40"/>
      <c r="F389" s="41"/>
      <c r="G389" s="42"/>
    </row>
    <row r="390" spans="1:7">
      <c r="A390" s="39"/>
      <c r="B390" s="39"/>
      <c r="C390" s="39"/>
      <c r="D390" s="39"/>
      <c r="E390" s="40"/>
      <c r="F390" s="41"/>
      <c r="G390" s="42"/>
    </row>
    <row r="391" spans="1:7">
      <c r="A391" s="39"/>
      <c r="B391" s="39"/>
      <c r="C391" s="39"/>
      <c r="D391" s="39"/>
      <c r="E391" s="40"/>
      <c r="F391" s="41"/>
      <c r="G391" s="42"/>
    </row>
    <row r="392" spans="1:7">
      <c r="A392" s="39"/>
      <c r="B392" s="39"/>
      <c r="C392" s="39"/>
      <c r="D392" s="39"/>
      <c r="E392" s="40"/>
      <c r="F392" s="41"/>
      <c r="G392" s="42"/>
    </row>
    <row r="393" spans="1:7">
      <c r="A393" s="39"/>
      <c r="B393" s="39"/>
      <c r="C393" s="39"/>
      <c r="D393" s="39"/>
      <c r="E393" s="40"/>
      <c r="F393" s="41"/>
      <c r="G393" s="42"/>
    </row>
    <row r="394" spans="1:7">
      <c r="A394" s="39"/>
      <c r="B394" s="39"/>
      <c r="C394" s="39"/>
      <c r="D394" s="39"/>
      <c r="E394" s="40"/>
      <c r="F394" s="41"/>
      <c r="G394" s="42"/>
    </row>
    <row r="395" spans="1:7">
      <c r="A395" s="39"/>
      <c r="B395" s="39"/>
      <c r="C395" s="39"/>
      <c r="D395" s="39"/>
      <c r="E395" s="40"/>
      <c r="F395" s="41"/>
      <c r="G395" s="42"/>
    </row>
    <row r="396" spans="1:7">
      <c r="A396" s="39"/>
      <c r="B396" s="39"/>
      <c r="C396" s="39"/>
      <c r="D396" s="39"/>
      <c r="E396" s="40"/>
      <c r="F396" s="41"/>
      <c r="G396" s="42"/>
    </row>
    <row r="397" spans="1:7">
      <c r="A397" s="39"/>
      <c r="B397" s="39"/>
      <c r="C397" s="39"/>
      <c r="D397" s="39"/>
      <c r="E397" s="40"/>
      <c r="F397" s="41"/>
      <c r="G397" s="42"/>
    </row>
    <row r="398" spans="1:7">
      <c r="A398" s="39"/>
      <c r="B398" s="39"/>
      <c r="C398" s="39"/>
      <c r="D398" s="39"/>
      <c r="E398" s="40"/>
      <c r="F398" s="41"/>
      <c r="G398" s="42"/>
    </row>
    <row r="399" spans="1:7">
      <c r="A399" s="6" t="s">
        <v>3</v>
      </c>
      <c r="B399" s="6"/>
      <c r="C399" s="6"/>
      <c r="D399" s="6"/>
      <c r="E399" s="7"/>
      <c r="F399" s="8"/>
      <c r="G399" s="9"/>
    </row>
    <row r="400" spans="1:7">
      <c r="A400" s="16" t="s">
        <v>4</v>
      </c>
      <c r="B400" s="16" t="s">
        <v>5</v>
      </c>
      <c r="C400" s="16" t="s">
        <v>6</v>
      </c>
      <c r="D400" s="16" t="s">
        <v>7</v>
      </c>
      <c r="E400" s="11" t="s">
        <v>8</v>
      </c>
      <c r="F400" s="12" t="s">
        <v>9</v>
      </c>
      <c r="G400" s="13" t="s">
        <v>10</v>
      </c>
    </row>
    <row r="401" spans="1:7">
      <c r="A401" s="16" t="s">
        <v>11</v>
      </c>
      <c r="B401" s="16" t="s">
        <v>12</v>
      </c>
      <c r="C401" s="16" t="s">
        <v>11</v>
      </c>
      <c r="D401" s="16" t="s">
        <v>11</v>
      </c>
      <c r="E401" s="17"/>
      <c r="F401" s="12"/>
      <c r="G401" s="13" t="s">
        <v>13</v>
      </c>
    </row>
    <row r="402" spans="1:7">
      <c r="A402" s="18"/>
      <c r="B402" s="19" t="s">
        <v>14</v>
      </c>
      <c r="C402" s="18"/>
      <c r="D402" s="18"/>
      <c r="E402" s="20"/>
      <c r="F402" s="21"/>
      <c r="G402" s="22" t="s">
        <v>11</v>
      </c>
    </row>
    <row r="403" spans="1:7">
      <c r="A403" s="23"/>
      <c r="B403" s="23"/>
      <c r="C403" s="23"/>
      <c r="D403" s="23"/>
      <c r="E403" s="24" t="s">
        <v>45</v>
      </c>
      <c r="F403" s="25"/>
      <c r="G403" s="26"/>
    </row>
    <row r="404" spans="1:7">
      <c r="A404" s="27">
        <f>[1]โอนงบประมาณ!E108</f>
        <v>10932000</v>
      </c>
      <c r="B404" s="27"/>
      <c r="C404" s="27">
        <f>SUM(A404:B404)</f>
        <v>10932000</v>
      </c>
      <c r="D404" s="27">
        <f t="shared" ref="D404:D418" si="21">G404+D296</f>
        <v>3011450</v>
      </c>
      <c r="E404" s="28" t="s">
        <v>46</v>
      </c>
      <c r="F404" s="29" t="s">
        <v>47</v>
      </c>
      <c r="G404" s="30">
        <v>595304</v>
      </c>
    </row>
    <row r="405" spans="1:7">
      <c r="A405" s="27">
        <f>[1]โอนงบประมาณ!E109</f>
        <v>2484720</v>
      </c>
      <c r="B405" s="27"/>
      <c r="C405" s="27">
        <f t="shared" ref="C405:C413" si="22">SUM(A405:B405)</f>
        <v>2484720</v>
      </c>
      <c r="D405" s="27">
        <f t="shared" si="21"/>
        <v>828240</v>
      </c>
      <c r="E405" s="28" t="s">
        <v>48</v>
      </c>
      <c r="F405" s="29" t="s">
        <v>49</v>
      </c>
      <c r="G405" s="30">
        <v>207060</v>
      </c>
    </row>
    <row r="406" spans="1:7">
      <c r="A406" s="27">
        <f>[1]โอนงบประมาณ!E110</f>
        <v>11380480</v>
      </c>
      <c r="B406" s="27"/>
      <c r="C406" s="27">
        <f t="shared" si="22"/>
        <v>11380480</v>
      </c>
      <c r="D406" s="27">
        <f t="shared" si="21"/>
        <v>3379960</v>
      </c>
      <c r="E406" s="28" t="s">
        <v>50</v>
      </c>
      <c r="F406" s="29" t="s">
        <v>51</v>
      </c>
      <c r="G406" s="30">
        <v>849115</v>
      </c>
    </row>
    <row r="407" spans="1:7">
      <c r="A407" s="27">
        <f>[1]โอนงบประมาณ!E111</f>
        <v>646800</v>
      </c>
      <c r="B407" s="27"/>
      <c r="C407" s="27">
        <f t="shared" si="22"/>
        <v>646800</v>
      </c>
      <c r="D407" s="27">
        <f t="shared" si="21"/>
        <v>119950</v>
      </c>
      <c r="E407" s="28" t="s">
        <v>52</v>
      </c>
      <c r="F407" s="29" t="s">
        <v>53</v>
      </c>
      <c r="G407" s="30">
        <v>42850</v>
      </c>
    </row>
    <row r="408" spans="1:7">
      <c r="A408" s="27">
        <f>[1]โอนงบประมาณ!E112</f>
        <v>6276000</v>
      </c>
      <c r="B408" s="27"/>
      <c r="C408" s="27">
        <f t="shared" si="22"/>
        <v>6276000</v>
      </c>
      <c r="D408" s="27">
        <f t="shared" si="21"/>
        <v>1778075.8</v>
      </c>
      <c r="E408" s="28" t="s">
        <v>54</v>
      </c>
      <c r="F408" s="29" t="s">
        <v>55</v>
      </c>
      <c r="G408" s="30">
        <f>879603.55+16760+16760</f>
        <v>913123.55</v>
      </c>
    </row>
    <row r="409" spans="1:7">
      <c r="A409" s="27">
        <f>[1]โอนงบประมาณ!E113</f>
        <v>2200000</v>
      </c>
      <c r="B409" s="27"/>
      <c r="C409" s="27">
        <f t="shared" si="22"/>
        <v>2200000</v>
      </c>
      <c r="D409" s="27">
        <f t="shared" si="21"/>
        <v>81596.91</v>
      </c>
      <c r="E409" s="28" t="s">
        <v>56</v>
      </c>
      <c r="F409" s="29" t="s">
        <v>57</v>
      </c>
      <c r="G409" s="30">
        <v>18196.46</v>
      </c>
    </row>
    <row r="410" spans="1:7">
      <c r="A410" s="27">
        <f>[1]โอนงบประมาณ!E114</f>
        <v>314000</v>
      </c>
      <c r="B410" s="27"/>
      <c r="C410" s="27">
        <f t="shared" si="22"/>
        <v>314000</v>
      </c>
      <c r="D410" s="27">
        <f t="shared" si="21"/>
        <v>70562.58</v>
      </c>
      <c r="E410" s="28" t="s">
        <v>58</v>
      </c>
      <c r="F410" s="29" t="s">
        <v>59</v>
      </c>
      <c r="G410" s="30">
        <v>15693.87</v>
      </c>
    </row>
    <row r="411" spans="1:7">
      <c r="A411" s="27">
        <f>[1]โอนงบประมาณ!E115</f>
        <v>96500</v>
      </c>
      <c r="B411" s="27"/>
      <c r="C411" s="27">
        <f t="shared" si="22"/>
        <v>96500</v>
      </c>
      <c r="D411" s="27">
        <f t="shared" si="21"/>
        <v>50000</v>
      </c>
      <c r="E411" s="28" t="s">
        <v>60</v>
      </c>
      <c r="F411" s="29" t="s">
        <v>61</v>
      </c>
      <c r="G411" s="30">
        <v>0</v>
      </c>
    </row>
    <row r="412" spans="1:7">
      <c r="A412" s="27">
        <f>[1]โอนงบประมาณ!E116</f>
        <v>10515500</v>
      </c>
      <c r="B412" s="27">
        <v>779000</v>
      </c>
      <c r="C412" s="27">
        <f t="shared" si="22"/>
        <v>11294500</v>
      </c>
      <c r="D412" s="27">
        <f t="shared" si="21"/>
        <v>779000</v>
      </c>
      <c r="E412" s="28" t="s">
        <v>62</v>
      </c>
      <c r="F412" s="29" t="s">
        <v>63</v>
      </c>
      <c r="G412" s="30">
        <v>779000</v>
      </c>
    </row>
    <row r="413" spans="1:7">
      <c r="A413" s="27">
        <f>[1]โอนงบประมาณ!E117</f>
        <v>2274000</v>
      </c>
      <c r="B413" s="27"/>
      <c r="C413" s="27">
        <f t="shared" si="22"/>
        <v>2274000</v>
      </c>
      <c r="D413" s="27">
        <f t="shared" si="21"/>
        <v>920000</v>
      </c>
      <c r="E413" s="28" t="s">
        <v>64</v>
      </c>
      <c r="F413" s="29" t="s">
        <v>65</v>
      </c>
      <c r="G413" s="30">
        <v>475000</v>
      </c>
    </row>
    <row r="414" spans="1:7">
      <c r="A414" s="27"/>
      <c r="B414" s="27"/>
      <c r="C414" s="27"/>
      <c r="D414" s="27">
        <f t="shared" si="21"/>
        <v>0</v>
      </c>
      <c r="E414" s="28" t="s">
        <v>66</v>
      </c>
      <c r="F414" s="29" t="s">
        <v>67</v>
      </c>
      <c r="G414" s="30">
        <v>0</v>
      </c>
    </row>
    <row r="415" spans="1:7">
      <c r="A415" s="27"/>
      <c r="B415" s="27"/>
      <c r="C415" s="27"/>
      <c r="D415" s="27">
        <f t="shared" si="21"/>
        <v>708504</v>
      </c>
      <c r="E415" s="28" t="s">
        <v>43</v>
      </c>
      <c r="F415" s="29" t="s">
        <v>68</v>
      </c>
      <c r="G415" s="30">
        <v>140800</v>
      </c>
    </row>
    <row r="416" spans="1:7">
      <c r="A416" s="27"/>
      <c r="B416" s="27"/>
      <c r="C416" s="27"/>
      <c r="D416" s="27">
        <f t="shared" si="21"/>
        <v>1137178.6000000001</v>
      </c>
      <c r="E416" s="28" t="s">
        <v>69</v>
      </c>
      <c r="F416" s="29" t="s">
        <v>70</v>
      </c>
      <c r="G416" s="30">
        <v>0</v>
      </c>
    </row>
    <row r="417" spans="1:9">
      <c r="A417" s="27"/>
      <c r="B417" s="27"/>
      <c r="C417" s="27"/>
      <c r="D417" s="27">
        <f t="shared" si="21"/>
        <v>1357269.3199999998</v>
      </c>
      <c r="E417" s="28" t="s">
        <v>71</v>
      </c>
      <c r="F417" s="29" t="s">
        <v>72</v>
      </c>
      <c r="G417" s="30">
        <f>'[1]หมายเหตุ 2,4 (2)'!H131</f>
        <v>317485.21999999997</v>
      </c>
    </row>
    <row r="418" spans="1:9">
      <c r="A418" s="27"/>
      <c r="B418" s="27"/>
      <c r="C418" s="27"/>
      <c r="D418" s="27">
        <f t="shared" si="21"/>
        <v>0</v>
      </c>
      <c r="E418" s="28" t="s">
        <v>74</v>
      </c>
      <c r="F418" s="29"/>
      <c r="G418" s="30"/>
    </row>
    <row r="419" spans="1:9">
      <c r="A419" s="27"/>
      <c r="B419" s="27"/>
      <c r="C419" s="27"/>
      <c r="D419" s="27"/>
      <c r="E419" s="28"/>
      <c r="F419" s="29"/>
      <c r="G419" s="30"/>
    </row>
    <row r="420" spans="1:9">
      <c r="A420" s="27"/>
      <c r="B420" s="27"/>
      <c r="C420" s="27"/>
      <c r="D420" s="27"/>
      <c r="E420" s="28"/>
      <c r="F420" s="29"/>
      <c r="G420" s="30"/>
    </row>
    <row r="421" spans="1:9">
      <c r="A421" s="31"/>
      <c r="B421" s="31"/>
      <c r="C421" s="31"/>
      <c r="D421" s="31"/>
      <c r="E421" s="28"/>
      <c r="F421" s="33"/>
      <c r="G421" s="34"/>
    </row>
    <row r="422" spans="1:9">
      <c r="A422" s="43">
        <f>SUM(A404:A421)</f>
        <v>47120000</v>
      </c>
      <c r="B422" s="43">
        <f t="shared" ref="B422:C422" si="23">SUM(B404:B421)</f>
        <v>779000</v>
      </c>
      <c r="C422" s="43">
        <f t="shared" si="23"/>
        <v>47899000</v>
      </c>
      <c r="D422" s="43">
        <f>SUM(D404:D421)</f>
        <v>14221787.210000001</v>
      </c>
      <c r="E422" s="44" t="s">
        <v>75</v>
      </c>
      <c r="F422" s="45"/>
      <c r="G422" s="46">
        <f>SUM(G404:G421)</f>
        <v>4353628.0999999996</v>
      </c>
    </row>
    <row r="423" spans="1:9">
      <c r="A423" s="15"/>
      <c r="B423" s="15"/>
      <c r="C423" s="15"/>
      <c r="D423" s="23">
        <f>D362-D422</f>
        <v>10210977.66</v>
      </c>
      <c r="E423" s="47" t="s">
        <v>76</v>
      </c>
      <c r="F423" s="48"/>
      <c r="G423" s="26"/>
    </row>
    <row r="424" spans="1:9">
      <c r="A424" s="15"/>
      <c r="B424" s="15"/>
      <c r="C424" s="15"/>
      <c r="D424" s="27"/>
      <c r="E424" s="47" t="s">
        <v>77</v>
      </c>
      <c r="F424" s="48"/>
      <c r="G424" s="30"/>
    </row>
    <row r="425" spans="1:9">
      <c r="A425" s="15"/>
      <c r="B425" s="15"/>
      <c r="C425" s="15"/>
      <c r="D425" s="31"/>
      <c r="E425" s="47" t="s">
        <v>78</v>
      </c>
      <c r="F425" s="48"/>
      <c r="G425" s="34">
        <f>G362-G422</f>
        <v>3911835.580000001</v>
      </c>
    </row>
    <row r="426" spans="1:9" ht="24" thickBot="1">
      <c r="A426" s="15"/>
      <c r="B426" s="15"/>
      <c r="C426" s="15"/>
      <c r="D426" s="35">
        <f>D334+D423</f>
        <v>33308899.91</v>
      </c>
      <c r="E426" s="47" t="s">
        <v>79</v>
      </c>
      <c r="F426" s="48"/>
      <c r="G426" s="38">
        <f>G334+G425</f>
        <v>33308899.91</v>
      </c>
      <c r="I426" s="3">
        <f>G426-8133.15</f>
        <v>33300766.760000002</v>
      </c>
    </row>
    <row r="427" spans="1:9" ht="24" thickTop="1"/>
    <row r="428" spans="1:9">
      <c r="I428" s="3">
        <v>7644.6</v>
      </c>
    </row>
    <row r="429" spans="1:9">
      <c r="A429" s="51"/>
      <c r="B429" s="51"/>
      <c r="C429" s="51"/>
      <c r="D429" s="51"/>
      <c r="E429" s="52"/>
      <c r="F429" s="53"/>
      <c r="G429" s="51"/>
      <c r="I429" s="3">
        <v>-8133.15</v>
      </c>
    </row>
    <row r="430" spans="1:9">
      <c r="A430" s="51"/>
      <c r="B430" s="51"/>
      <c r="C430" s="51"/>
      <c r="D430" s="51"/>
      <c r="E430" s="52"/>
      <c r="F430" s="53"/>
      <c r="G430" s="51"/>
      <c r="I430" s="3">
        <f>SUM(I428:I429)</f>
        <v>-488.54999999999927</v>
      </c>
    </row>
    <row r="431" spans="1:9">
      <c r="A431" s="51"/>
      <c r="B431" s="51"/>
      <c r="C431" s="51"/>
      <c r="D431" s="51"/>
      <c r="E431" s="52"/>
      <c r="F431" s="53"/>
      <c r="G431" s="54"/>
    </row>
    <row r="432" spans="1:9">
      <c r="A432" s="56"/>
      <c r="B432" s="56"/>
      <c r="C432" s="56"/>
      <c r="D432" s="56"/>
      <c r="E432" s="57"/>
      <c r="F432" s="58"/>
      <c r="G432" s="56"/>
    </row>
    <row r="433" spans="1:7">
      <c r="A433" s="56"/>
      <c r="B433" s="56"/>
      <c r="C433" s="56"/>
      <c r="D433" s="56"/>
      <c r="E433" s="57"/>
      <c r="F433" s="58"/>
      <c r="G433" s="56"/>
    </row>
    <row r="434" spans="1:7">
      <c r="A434" s="56"/>
      <c r="B434" s="56"/>
      <c r="C434" s="56"/>
      <c r="D434" s="56"/>
      <c r="E434" s="57"/>
      <c r="F434" s="58"/>
      <c r="G434" s="56"/>
    </row>
    <row r="435" spans="1:7">
      <c r="A435" s="1" t="s">
        <v>0</v>
      </c>
      <c r="B435" s="1"/>
      <c r="C435" s="1"/>
      <c r="D435" s="1"/>
      <c r="E435" s="1"/>
      <c r="F435" s="1"/>
      <c r="G435" s="1"/>
    </row>
    <row r="436" spans="1:7">
      <c r="A436" s="1" t="s">
        <v>1</v>
      </c>
      <c r="B436" s="1"/>
      <c r="C436" s="1"/>
      <c r="D436" s="1"/>
      <c r="E436" s="1"/>
      <c r="F436" s="1"/>
      <c r="G436" s="1"/>
    </row>
    <row r="437" spans="1:7">
      <c r="A437" s="4" t="s">
        <v>86</v>
      </c>
      <c r="B437" s="4"/>
      <c r="C437" s="4"/>
      <c r="D437" s="4"/>
      <c r="E437" s="4"/>
      <c r="F437" s="4"/>
      <c r="G437" s="4"/>
    </row>
    <row r="438" spans="1:7">
      <c r="A438" s="5" t="s">
        <v>3</v>
      </c>
      <c r="B438" s="6"/>
      <c r="C438" s="6"/>
      <c r="D438" s="6"/>
      <c r="E438" s="7"/>
      <c r="F438" s="8"/>
      <c r="G438" s="9"/>
    </row>
    <row r="439" spans="1:7">
      <c r="A439" s="10" t="s">
        <v>4</v>
      </c>
      <c r="B439" s="10" t="s">
        <v>5</v>
      </c>
      <c r="C439" s="10" t="s">
        <v>6</v>
      </c>
      <c r="D439" s="10" t="s">
        <v>7</v>
      </c>
      <c r="E439" s="11" t="s">
        <v>8</v>
      </c>
      <c r="F439" s="12" t="s">
        <v>9</v>
      </c>
      <c r="G439" s="13" t="s">
        <v>10</v>
      </c>
    </row>
    <row r="440" spans="1:7">
      <c r="A440" s="16" t="s">
        <v>11</v>
      </c>
      <c r="B440" s="16" t="s">
        <v>12</v>
      </c>
      <c r="C440" s="16" t="s">
        <v>11</v>
      </c>
      <c r="D440" s="16" t="s">
        <v>11</v>
      </c>
      <c r="E440" s="17"/>
      <c r="F440" s="12"/>
      <c r="G440" s="13" t="s">
        <v>13</v>
      </c>
    </row>
    <row r="441" spans="1:7">
      <c r="A441" s="18"/>
      <c r="B441" s="19" t="s">
        <v>14</v>
      </c>
      <c r="C441" s="18"/>
      <c r="D441" s="18"/>
      <c r="E441" s="20"/>
      <c r="F441" s="21"/>
      <c r="G441" s="22" t="s">
        <v>11</v>
      </c>
    </row>
    <row r="442" spans="1:7">
      <c r="A442" s="23"/>
      <c r="B442" s="23"/>
      <c r="C442" s="23"/>
      <c r="D442" s="23">
        <v>23097922.25</v>
      </c>
      <c r="E442" s="24" t="s">
        <v>15</v>
      </c>
      <c r="F442" s="25"/>
      <c r="G442" s="26">
        <f>G426</f>
        <v>33308899.91</v>
      </c>
    </row>
    <row r="443" spans="1:7">
      <c r="A443" s="27"/>
      <c r="B443" s="27"/>
      <c r="C443" s="27"/>
      <c r="D443" s="27"/>
      <c r="E443" s="28" t="s">
        <v>16</v>
      </c>
      <c r="F443" s="29"/>
      <c r="G443" s="30"/>
    </row>
    <row r="444" spans="1:7">
      <c r="A444" s="27">
        <v>245120</v>
      </c>
      <c r="B444" s="27">
        <v>0</v>
      </c>
      <c r="C444" s="27">
        <f>SUM(A444:B444)</f>
        <v>245120</v>
      </c>
      <c r="D444" s="27">
        <f t="shared" ref="D444:D466" si="24">G444+D336</f>
        <v>31753.21</v>
      </c>
      <c r="E444" s="28" t="s">
        <v>17</v>
      </c>
      <c r="F444" s="29" t="s">
        <v>18</v>
      </c>
      <c r="G444" s="30">
        <v>27910.59</v>
      </c>
    </row>
    <row r="445" spans="1:7">
      <c r="A445" s="27">
        <v>404550</v>
      </c>
      <c r="B445" s="27">
        <v>0</v>
      </c>
      <c r="C445" s="27">
        <f t="shared" ref="C445:C451" si="25">SUM(A445:B445)</f>
        <v>404550</v>
      </c>
      <c r="D445" s="27">
        <f t="shared" si="24"/>
        <v>65340</v>
      </c>
      <c r="E445" s="28" t="s">
        <v>19</v>
      </c>
      <c r="F445" s="29" t="s">
        <v>20</v>
      </c>
      <c r="G445" s="30">
        <v>20240</v>
      </c>
    </row>
    <row r="446" spans="1:7">
      <c r="A446" s="27">
        <v>133000</v>
      </c>
      <c r="B446" s="27">
        <v>0</v>
      </c>
      <c r="C446" s="27">
        <f t="shared" si="25"/>
        <v>133000</v>
      </c>
      <c r="D446" s="27">
        <f t="shared" si="24"/>
        <v>15626.32</v>
      </c>
      <c r="E446" s="28" t="s">
        <v>21</v>
      </c>
      <c r="F446" s="29" t="s">
        <v>22</v>
      </c>
      <c r="G446" s="30">
        <v>6935.91</v>
      </c>
    </row>
    <row r="447" spans="1:7">
      <c r="A447" s="27">
        <v>0</v>
      </c>
      <c r="B447" s="27">
        <v>0</v>
      </c>
      <c r="C447" s="27">
        <f t="shared" si="25"/>
        <v>0</v>
      </c>
      <c r="D447" s="27">
        <f t="shared" si="24"/>
        <v>0</v>
      </c>
      <c r="E447" s="28" t="s">
        <v>23</v>
      </c>
      <c r="F447" s="29" t="s">
        <v>24</v>
      </c>
      <c r="G447" s="30">
        <v>0</v>
      </c>
    </row>
    <row r="448" spans="1:7">
      <c r="A448" s="27">
        <v>10000</v>
      </c>
      <c r="B448" s="27">
        <v>0</v>
      </c>
      <c r="C448" s="27">
        <f t="shared" si="25"/>
        <v>10000</v>
      </c>
      <c r="D448" s="27">
        <f t="shared" si="24"/>
        <v>767</v>
      </c>
      <c r="E448" s="28" t="s">
        <v>25</v>
      </c>
      <c r="F448" s="29" t="s">
        <v>26</v>
      </c>
      <c r="G448" s="30">
        <v>20</v>
      </c>
    </row>
    <row r="449" spans="1:7">
      <c r="A449" s="27">
        <v>1000</v>
      </c>
      <c r="B449" s="27">
        <v>0</v>
      </c>
      <c r="C449" s="27">
        <f t="shared" si="25"/>
        <v>1000</v>
      </c>
      <c r="D449" s="27">
        <f t="shared" si="24"/>
        <v>1513</v>
      </c>
      <c r="E449" s="28" t="s">
        <v>27</v>
      </c>
      <c r="F449" s="29" t="s">
        <v>28</v>
      </c>
      <c r="G449" s="30">
        <v>0</v>
      </c>
    </row>
    <row r="450" spans="1:7">
      <c r="A450" s="27">
        <v>16206330</v>
      </c>
      <c r="B450" s="27">
        <v>0</v>
      </c>
      <c r="C450" s="27">
        <f t="shared" si="25"/>
        <v>16206330</v>
      </c>
      <c r="D450" s="27">
        <f t="shared" si="24"/>
        <v>5523158.2199999997</v>
      </c>
      <c r="E450" s="28" t="s">
        <v>29</v>
      </c>
      <c r="F450" s="29" t="s">
        <v>30</v>
      </c>
      <c r="G450" s="30">
        <v>1607336.01</v>
      </c>
    </row>
    <row r="451" spans="1:7">
      <c r="A451" s="27">
        <v>30120000</v>
      </c>
      <c r="B451" s="27">
        <v>0</v>
      </c>
      <c r="C451" s="27">
        <f t="shared" si="25"/>
        <v>30120000</v>
      </c>
      <c r="D451" s="27">
        <f t="shared" si="24"/>
        <v>17944133</v>
      </c>
      <c r="E451" s="28" t="s">
        <v>31</v>
      </c>
      <c r="F451" s="29" t="s">
        <v>32</v>
      </c>
      <c r="G451" s="30">
        <v>0</v>
      </c>
    </row>
    <row r="452" spans="1:7">
      <c r="A452" s="27"/>
      <c r="B452" s="27"/>
      <c r="C452" s="27"/>
      <c r="D452" s="27">
        <f t="shared" si="24"/>
        <v>170561</v>
      </c>
      <c r="E452" s="28" t="s">
        <v>33</v>
      </c>
      <c r="F452" s="29"/>
      <c r="G452" s="30">
        <v>116788</v>
      </c>
    </row>
    <row r="453" spans="1:7">
      <c r="A453" s="27"/>
      <c r="B453" s="27"/>
      <c r="C453" s="27"/>
      <c r="D453" s="27">
        <f t="shared" si="24"/>
        <v>0</v>
      </c>
      <c r="E453" s="28" t="s">
        <v>34</v>
      </c>
      <c r="F453" s="29"/>
      <c r="G453" s="30">
        <v>0</v>
      </c>
    </row>
    <row r="454" spans="1:7">
      <c r="A454" s="27"/>
      <c r="B454" s="27"/>
      <c r="C454" s="27"/>
      <c r="D454" s="27">
        <f t="shared" si="24"/>
        <v>653.04</v>
      </c>
      <c r="E454" s="28" t="s">
        <v>35</v>
      </c>
      <c r="F454" s="29"/>
      <c r="G454" s="30">
        <v>340.44</v>
      </c>
    </row>
    <row r="455" spans="1:7">
      <c r="A455" s="27"/>
      <c r="B455" s="27"/>
      <c r="C455" s="27"/>
      <c r="D455" s="27">
        <f t="shared" si="24"/>
        <v>21536.78</v>
      </c>
      <c r="E455" s="28" t="s">
        <v>36</v>
      </c>
      <c r="F455" s="29"/>
      <c r="G455" s="30">
        <v>2044.43</v>
      </c>
    </row>
    <row r="456" spans="1:7">
      <c r="A456" s="27"/>
      <c r="B456" s="27"/>
      <c r="C456" s="27"/>
      <c r="D456" s="27">
        <f t="shared" si="24"/>
        <v>48476</v>
      </c>
      <c r="E456" s="28" t="s">
        <v>37</v>
      </c>
      <c r="F456" s="29"/>
      <c r="G456" s="30">
        <v>16876</v>
      </c>
    </row>
    <row r="457" spans="1:7">
      <c r="A457" s="27"/>
      <c r="B457" s="27"/>
      <c r="C457" s="27"/>
      <c r="D457" s="27">
        <f t="shared" si="24"/>
        <v>3695.1400000000003</v>
      </c>
      <c r="E457" s="28" t="s">
        <v>38</v>
      </c>
      <c r="F457" s="29"/>
      <c r="G457" s="30">
        <v>1357.36</v>
      </c>
    </row>
    <row r="458" spans="1:7">
      <c r="A458" s="27"/>
      <c r="B458" s="27"/>
      <c r="C458" s="27"/>
      <c r="D458" s="27">
        <f t="shared" si="24"/>
        <v>0</v>
      </c>
      <c r="E458" s="28" t="s">
        <v>39</v>
      </c>
      <c r="F458" s="29"/>
      <c r="G458" s="30"/>
    </row>
    <row r="459" spans="1:7">
      <c r="A459" s="27"/>
      <c r="B459" s="27"/>
      <c r="C459" s="27"/>
      <c r="D459" s="27">
        <f t="shared" si="24"/>
        <v>0</v>
      </c>
      <c r="E459" s="28" t="s">
        <v>40</v>
      </c>
      <c r="F459" s="29"/>
      <c r="G459" s="30"/>
    </row>
    <row r="460" spans="1:7">
      <c r="A460" s="27"/>
      <c r="B460" s="27"/>
      <c r="C460" s="27"/>
      <c r="D460" s="27">
        <f t="shared" si="24"/>
        <v>36520</v>
      </c>
      <c r="E460" s="28" t="s">
        <v>41</v>
      </c>
      <c r="F460" s="29"/>
      <c r="G460" s="30">
        <v>7304</v>
      </c>
    </row>
    <row r="461" spans="1:7">
      <c r="A461" s="27"/>
      <c r="B461" s="27"/>
      <c r="C461" s="27"/>
      <c r="D461" s="27">
        <f t="shared" si="24"/>
        <v>1294049.75</v>
      </c>
      <c r="E461" s="28" t="s">
        <v>42</v>
      </c>
      <c r="F461" s="29"/>
      <c r="G461" s="30">
        <v>254922</v>
      </c>
    </row>
    <row r="462" spans="1:7">
      <c r="A462" s="27"/>
      <c r="B462" s="27"/>
      <c r="C462" s="27"/>
      <c r="D462" s="27">
        <f t="shared" si="24"/>
        <v>696224</v>
      </c>
      <c r="E462" s="28" t="s">
        <v>43</v>
      </c>
      <c r="F462" s="29"/>
      <c r="G462" s="30">
        <v>140800</v>
      </c>
    </row>
    <row r="463" spans="1:7">
      <c r="A463" s="27"/>
      <c r="B463" s="27"/>
      <c r="C463" s="27"/>
      <c r="D463" s="27">
        <f t="shared" si="24"/>
        <v>2340</v>
      </c>
      <c r="E463" s="28" t="s">
        <v>81</v>
      </c>
      <c r="F463" s="29"/>
      <c r="G463" s="30"/>
    </row>
    <row r="464" spans="1:7">
      <c r="A464" s="27"/>
      <c r="B464" s="27"/>
      <c r="C464" s="27"/>
      <c r="D464" s="27">
        <f t="shared" si="24"/>
        <v>160</v>
      </c>
      <c r="E464" s="28" t="s">
        <v>54</v>
      </c>
      <c r="F464" s="29"/>
      <c r="G464" s="30"/>
    </row>
    <row r="465" spans="1:7">
      <c r="A465" s="27"/>
      <c r="B465" s="27">
        <f>D465</f>
        <v>779000</v>
      </c>
      <c r="C465" s="27">
        <f t="shared" ref="C465:C466" si="26">SUM(A465:B465)</f>
        <v>779000</v>
      </c>
      <c r="D465" s="27">
        <f t="shared" si="24"/>
        <v>779000</v>
      </c>
      <c r="E465" s="28" t="s">
        <v>84</v>
      </c>
      <c r="F465" s="29"/>
      <c r="G465" s="30"/>
    </row>
    <row r="466" spans="1:7">
      <c r="A466" s="27"/>
      <c r="B466" s="27"/>
      <c r="C466" s="27">
        <f t="shared" si="26"/>
        <v>0</v>
      </c>
      <c r="D466" s="27">
        <f t="shared" si="24"/>
        <v>657.15</v>
      </c>
      <c r="E466" s="28" t="s">
        <v>87</v>
      </c>
      <c r="F466" s="29"/>
      <c r="G466" s="30">
        <v>524</v>
      </c>
    </row>
    <row r="467" spans="1:7">
      <c r="A467" s="31"/>
      <c r="B467" s="31"/>
      <c r="C467" s="31"/>
      <c r="D467" s="31"/>
      <c r="E467" s="32"/>
      <c r="F467" s="33"/>
      <c r="G467" s="34"/>
    </row>
    <row r="468" spans="1:7">
      <c r="A468" s="31"/>
      <c r="B468" s="31"/>
      <c r="C468" s="31"/>
      <c r="D468" s="31"/>
      <c r="E468" s="32"/>
      <c r="F468" s="33"/>
      <c r="G468" s="34"/>
    </row>
    <row r="469" spans="1:7">
      <c r="A469" s="31"/>
      <c r="B469" s="31"/>
      <c r="C469" s="31"/>
      <c r="D469" s="31"/>
      <c r="E469" s="32"/>
      <c r="F469" s="33"/>
      <c r="G469" s="34"/>
    </row>
    <row r="470" spans="1:7" ht="24" thickBot="1">
      <c r="A470" s="35">
        <f>SUM(A444:A469)</f>
        <v>47120000</v>
      </c>
      <c r="B470" s="35">
        <f t="shared" ref="B470:D470" si="27">SUM(B444:B469)</f>
        <v>779000</v>
      </c>
      <c r="C470" s="35">
        <f t="shared" si="27"/>
        <v>47899000</v>
      </c>
      <c r="D470" s="35">
        <f t="shared" si="27"/>
        <v>26636163.609999999</v>
      </c>
      <c r="E470" s="36" t="s">
        <v>44</v>
      </c>
      <c r="F470" s="37"/>
      <c r="G470" s="38">
        <f>SUM(G444:G469)</f>
        <v>2203398.7400000002</v>
      </c>
    </row>
    <row r="471" spans="1:7" ht="24" thickTop="1">
      <c r="A471" s="39"/>
      <c r="B471" s="39"/>
      <c r="C471" s="39"/>
      <c r="D471" s="39"/>
      <c r="E471" s="40"/>
      <c r="F471" s="41"/>
      <c r="G471" s="42"/>
    </row>
    <row r="472" spans="1:7">
      <c r="A472" s="39"/>
      <c r="B472" s="39"/>
      <c r="C472" s="39"/>
      <c r="D472" s="39"/>
      <c r="E472" s="40"/>
      <c r="F472" s="41"/>
      <c r="G472" s="42"/>
    </row>
    <row r="473" spans="1:7">
      <c r="A473" s="39"/>
      <c r="B473" s="39"/>
      <c r="C473" s="39"/>
      <c r="D473" s="39"/>
      <c r="E473" s="40"/>
      <c r="F473" s="41"/>
      <c r="G473" s="42"/>
    </row>
    <row r="474" spans="1:7">
      <c r="A474" s="39"/>
      <c r="B474" s="39"/>
      <c r="C474" s="39"/>
      <c r="D474" s="39"/>
      <c r="E474" s="40"/>
      <c r="F474" s="41"/>
      <c r="G474" s="42"/>
    </row>
    <row r="475" spans="1:7">
      <c r="A475" s="39"/>
      <c r="B475" s="39"/>
      <c r="C475" s="39"/>
      <c r="D475" s="39"/>
      <c r="E475" s="40"/>
      <c r="F475" s="41"/>
      <c r="G475" s="42"/>
    </row>
    <row r="476" spans="1:7">
      <c r="A476" s="39"/>
      <c r="B476" s="39"/>
      <c r="C476" s="39"/>
      <c r="D476" s="39"/>
      <c r="E476" s="40"/>
      <c r="F476" s="41"/>
      <c r="G476" s="42"/>
    </row>
    <row r="477" spans="1:7">
      <c r="A477" s="39"/>
      <c r="B477" s="39"/>
      <c r="C477" s="39"/>
      <c r="D477" s="39"/>
      <c r="E477" s="40"/>
      <c r="F477" s="41"/>
      <c r="G477" s="42"/>
    </row>
    <row r="478" spans="1:7">
      <c r="A478" s="39"/>
      <c r="B478" s="39"/>
      <c r="C478" s="39"/>
      <c r="D478" s="39"/>
      <c r="E478" s="40"/>
      <c r="F478" s="41"/>
      <c r="G478" s="42"/>
    </row>
    <row r="479" spans="1:7">
      <c r="A479" s="39"/>
      <c r="B479" s="39"/>
      <c r="C479" s="39"/>
      <c r="D479" s="39"/>
      <c r="E479" s="40"/>
      <c r="F479" s="41"/>
      <c r="G479" s="42"/>
    </row>
    <row r="480" spans="1:7">
      <c r="A480" s="39"/>
      <c r="B480" s="39"/>
      <c r="C480" s="39"/>
      <c r="D480" s="39"/>
      <c r="E480" s="40"/>
      <c r="F480" s="41"/>
      <c r="G480" s="42"/>
    </row>
    <row r="481" spans="1:7">
      <c r="A481" s="39"/>
      <c r="B481" s="39"/>
      <c r="C481" s="39"/>
      <c r="D481" s="39"/>
      <c r="E481" s="40"/>
      <c r="F481" s="41"/>
      <c r="G481" s="42"/>
    </row>
    <row r="482" spans="1:7">
      <c r="A482" s="39"/>
      <c r="B482" s="39"/>
      <c r="C482" s="39"/>
      <c r="D482" s="39"/>
      <c r="E482" s="40"/>
      <c r="F482" s="41"/>
      <c r="G482" s="42"/>
    </row>
    <row r="483" spans="1:7">
      <c r="A483" s="39"/>
      <c r="B483" s="39"/>
      <c r="C483" s="39"/>
      <c r="D483" s="39"/>
      <c r="E483" s="40"/>
      <c r="F483" s="41"/>
      <c r="G483" s="42"/>
    </row>
    <row r="484" spans="1:7">
      <c r="A484" s="39"/>
      <c r="B484" s="39"/>
      <c r="C484" s="39"/>
      <c r="D484" s="39"/>
      <c r="E484" s="40"/>
      <c r="F484" s="41"/>
      <c r="G484" s="42"/>
    </row>
    <row r="485" spans="1:7">
      <c r="A485" s="39"/>
      <c r="B485" s="39"/>
      <c r="C485" s="39"/>
      <c r="D485" s="39"/>
      <c r="E485" s="40"/>
      <c r="F485" s="41"/>
      <c r="G485" s="42"/>
    </row>
    <row r="486" spans="1:7">
      <c r="A486" s="39"/>
      <c r="B486" s="39"/>
      <c r="C486" s="39"/>
      <c r="D486" s="39"/>
      <c r="E486" s="40"/>
      <c r="F486" s="41"/>
      <c r="G486" s="42"/>
    </row>
    <row r="487" spans="1:7">
      <c r="A487" s="39"/>
      <c r="B487" s="39"/>
      <c r="C487" s="39"/>
      <c r="D487" s="39"/>
      <c r="E487" s="40"/>
      <c r="F487" s="41"/>
      <c r="G487" s="42"/>
    </row>
    <row r="488" spans="1:7">
      <c r="A488" s="39"/>
      <c r="B488" s="39"/>
      <c r="C488" s="39"/>
      <c r="D488" s="39"/>
      <c r="E488" s="40"/>
      <c r="F488" s="41"/>
      <c r="G488" s="42"/>
    </row>
    <row r="489" spans="1:7">
      <c r="A489" s="39"/>
      <c r="B489" s="39"/>
      <c r="C489" s="39"/>
      <c r="D489" s="39"/>
      <c r="E489" s="40"/>
      <c r="F489" s="41"/>
      <c r="G489" s="42"/>
    </row>
    <row r="490" spans="1:7">
      <c r="A490" s="39"/>
      <c r="B490" s="39"/>
      <c r="C490" s="39"/>
      <c r="D490" s="39"/>
      <c r="E490" s="40"/>
      <c r="F490" s="41"/>
      <c r="G490" s="42"/>
    </row>
    <row r="491" spans="1:7">
      <c r="A491" s="39"/>
      <c r="B491" s="39"/>
      <c r="C491" s="39"/>
      <c r="D491" s="39"/>
      <c r="E491" s="40"/>
      <c r="F491" s="41"/>
      <c r="G491" s="42"/>
    </row>
    <row r="492" spans="1:7">
      <c r="A492" s="39"/>
      <c r="B492" s="39"/>
      <c r="C492" s="39"/>
      <c r="D492" s="39"/>
      <c r="E492" s="40"/>
      <c r="F492" s="41"/>
      <c r="G492" s="42"/>
    </row>
    <row r="493" spans="1:7">
      <c r="A493" s="39"/>
      <c r="B493" s="39"/>
      <c r="C493" s="39"/>
      <c r="D493" s="39"/>
      <c r="E493" s="40"/>
      <c r="F493" s="41"/>
      <c r="G493" s="42"/>
    </row>
    <row r="494" spans="1:7">
      <c r="A494" s="39"/>
      <c r="B494" s="39"/>
      <c r="C494" s="39"/>
      <c r="D494" s="39"/>
      <c r="E494" s="40"/>
      <c r="F494" s="41"/>
      <c r="G494" s="42"/>
    </row>
    <row r="495" spans="1:7">
      <c r="A495" s="39"/>
      <c r="B495" s="39"/>
      <c r="C495" s="39"/>
      <c r="D495" s="39"/>
      <c r="E495" s="40"/>
      <c r="F495" s="41"/>
      <c r="G495" s="42"/>
    </row>
    <row r="496" spans="1:7">
      <c r="A496" s="39"/>
      <c r="B496" s="39"/>
      <c r="C496" s="39"/>
      <c r="D496" s="39"/>
      <c r="E496" s="40"/>
      <c r="F496" s="41"/>
      <c r="G496" s="42"/>
    </row>
    <row r="497" spans="1:7">
      <c r="A497" s="39"/>
      <c r="B497" s="39"/>
      <c r="C497" s="39"/>
      <c r="D497" s="39"/>
      <c r="E497" s="40"/>
      <c r="F497" s="41"/>
      <c r="G497" s="42"/>
    </row>
    <row r="498" spans="1:7">
      <c r="A498" s="39"/>
      <c r="B498" s="39"/>
      <c r="C498" s="39"/>
      <c r="D498" s="39"/>
      <c r="E498" s="40"/>
      <c r="F498" s="41"/>
      <c r="G498" s="42"/>
    </row>
    <row r="499" spans="1:7">
      <c r="A499" s="39"/>
      <c r="B499" s="39"/>
      <c r="C499" s="39"/>
      <c r="D499" s="39"/>
      <c r="E499" s="40"/>
      <c r="F499" s="41"/>
      <c r="G499" s="42"/>
    </row>
    <row r="500" spans="1:7">
      <c r="A500" s="39"/>
      <c r="B500" s="39"/>
      <c r="C500" s="39"/>
      <c r="D500" s="39"/>
      <c r="E500" s="40"/>
      <c r="F500" s="41"/>
      <c r="G500" s="42"/>
    </row>
    <row r="501" spans="1:7">
      <c r="A501" s="39"/>
      <c r="B501" s="39"/>
      <c r="C501" s="39"/>
      <c r="D501" s="39"/>
      <c r="E501" s="40"/>
      <c r="F501" s="41"/>
      <c r="G501" s="42"/>
    </row>
    <row r="502" spans="1:7">
      <c r="A502" s="39"/>
      <c r="B502" s="39"/>
      <c r="C502" s="39"/>
      <c r="D502" s="39"/>
      <c r="E502" s="40"/>
      <c r="F502" s="41"/>
      <c r="G502" s="42"/>
    </row>
    <row r="503" spans="1:7">
      <c r="A503" s="39"/>
      <c r="B503" s="39"/>
      <c r="C503" s="39"/>
      <c r="D503" s="39"/>
      <c r="E503" s="40"/>
      <c r="F503" s="41"/>
      <c r="G503" s="42"/>
    </row>
    <row r="504" spans="1:7">
      <c r="A504" s="39"/>
      <c r="B504" s="39"/>
      <c r="C504" s="39"/>
      <c r="D504" s="39"/>
      <c r="E504" s="40"/>
      <c r="F504" s="41"/>
      <c r="G504" s="42"/>
    </row>
    <row r="505" spans="1:7">
      <c r="A505" s="39"/>
      <c r="B505" s="39"/>
      <c r="C505" s="39"/>
      <c r="D505" s="39"/>
      <c r="E505" s="40"/>
      <c r="F505" s="41"/>
      <c r="G505" s="42"/>
    </row>
    <row r="506" spans="1:7">
      <c r="A506" s="39"/>
      <c r="B506" s="39"/>
      <c r="C506" s="39"/>
      <c r="D506" s="39"/>
      <c r="E506" s="40"/>
      <c r="F506" s="41"/>
      <c r="G506" s="42"/>
    </row>
    <row r="507" spans="1:7">
      <c r="A507" s="6" t="s">
        <v>3</v>
      </c>
      <c r="B507" s="6"/>
      <c r="C507" s="6"/>
      <c r="D507" s="6"/>
      <c r="E507" s="7"/>
      <c r="F507" s="8"/>
      <c r="G507" s="9"/>
    </row>
    <row r="508" spans="1:7">
      <c r="A508" s="16" t="s">
        <v>4</v>
      </c>
      <c r="B508" s="16" t="s">
        <v>5</v>
      </c>
      <c r="C508" s="16" t="s">
        <v>6</v>
      </c>
      <c r="D508" s="16" t="s">
        <v>7</v>
      </c>
      <c r="E508" s="11" t="s">
        <v>8</v>
      </c>
      <c r="F508" s="12" t="s">
        <v>9</v>
      </c>
      <c r="G508" s="13" t="s">
        <v>10</v>
      </c>
    </row>
    <row r="509" spans="1:7">
      <c r="A509" s="16" t="s">
        <v>11</v>
      </c>
      <c r="B509" s="16" t="s">
        <v>12</v>
      </c>
      <c r="C509" s="16" t="s">
        <v>11</v>
      </c>
      <c r="D509" s="16" t="s">
        <v>11</v>
      </c>
      <c r="E509" s="17"/>
      <c r="F509" s="12"/>
      <c r="G509" s="13" t="s">
        <v>13</v>
      </c>
    </row>
    <row r="510" spans="1:7">
      <c r="A510" s="18"/>
      <c r="B510" s="19" t="s">
        <v>14</v>
      </c>
      <c r="C510" s="18"/>
      <c r="D510" s="18"/>
      <c r="E510" s="20"/>
      <c r="F510" s="21"/>
      <c r="G510" s="22" t="s">
        <v>11</v>
      </c>
    </row>
    <row r="511" spans="1:7">
      <c r="A511" s="23"/>
      <c r="B511" s="23"/>
      <c r="C511" s="23"/>
      <c r="D511" s="23"/>
      <c r="E511" s="24" t="s">
        <v>45</v>
      </c>
      <c r="F511" s="25"/>
      <c r="G511" s="26"/>
    </row>
    <row r="512" spans="1:7">
      <c r="A512" s="27">
        <f>[1]โอนงบประมาณ!E142</f>
        <v>10948500</v>
      </c>
      <c r="B512" s="27"/>
      <c r="C512" s="27">
        <f>SUM(A512:B512)</f>
        <v>10948500</v>
      </c>
      <c r="D512" s="27">
        <f t="shared" ref="D512:D526" si="28">G512+D404</f>
        <v>3884454</v>
      </c>
      <c r="E512" s="28" t="s">
        <v>46</v>
      </c>
      <c r="F512" s="29" t="s">
        <v>47</v>
      </c>
      <c r="G512" s="30">
        <f>140800+732204</f>
        <v>873004</v>
      </c>
    </row>
    <row r="513" spans="1:7">
      <c r="A513" s="27">
        <f>[1]โอนงบประมาณ!E143</f>
        <v>2484720</v>
      </c>
      <c r="B513" s="27"/>
      <c r="C513" s="27">
        <f t="shared" ref="C513:C521" si="29">SUM(A513:B513)</f>
        <v>2484720</v>
      </c>
      <c r="D513" s="27">
        <f t="shared" si="28"/>
        <v>1035300</v>
      </c>
      <c r="E513" s="28" t="s">
        <v>48</v>
      </c>
      <c r="F513" s="29" t="s">
        <v>49</v>
      </c>
      <c r="G513" s="30">
        <v>207060</v>
      </c>
    </row>
    <row r="514" spans="1:7">
      <c r="A514" s="27">
        <f>[1]โอนงบประมาณ!E144</f>
        <v>11317480</v>
      </c>
      <c r="B514" s="27"/>
      <c r="C514" s="27">
        <f t="shared" si="29"/>
        <v>11317480</v>
      </c>
      <c r="D514" s="27">
        <f t="shared" si="28"/>
        <v>4229075</v>
      </c>
      <c r="E514" s="28" t="s">
        <v>50</v>
      </c>
      <c r="F514" s="29" t="s">
        <v>51</v>
      </c>
      <c r="G514" s="30">
        <v>849115</v>
      </c>
    </row>
    <row r="515" spans="1:7">
      <c r="A515" s="27">
        <f>[1]โอนงบประมาณ!E145</f>
        <v>646800</v>
      </c>
      <c r="B515" s="27"/>
      <c r="C515" s="27">
        <f t="shared" si="29"/>
        <v>646800</v>
      </c>
      <c r="D515" s="27">
        <f t="shared" si="28"/>
        <v>148450</v>
      </c>
      <c r="E515" s="28" t="s">
        <v>52</v>
      </c>
      <c r="F515" s="29" t="s">
        <v>53</v>
      </c>
      <c r="G515" s="30">
        <v>28500</v>
      </c>
    </row>
    <row r="516" spans="1:7">
      <c r="A516" s="27">
        <f>[1]โอนงบประมาณ!E146</f>
        <v>6312500</v>
      </c>
      <c r="B516" s="27"/>
      <c r="C516" s="27">
        <f t="shared" si="29"/>
        <v>6312500</v>
      </c>
      <c r="D516" s="27">
        <f t="shared" si="28"/>
        <v>1989448</v>
      </c>
      <c r="E516" s="28" t="s">
        <v>54</v>
      </c>
      <c r="F516" s="29" t="s">
        <v>55</v>
      </c>
      <c r="G516" s="30">
        <v>211372.2</v>
      </c>
    </row>
    <row r="517" spans="1:7">
      <c r="A517" s="27">
        <f>[1]โอนงบประมาณ!E147</f>
        <v>2210000</v>
      </c>
      <c r="B517" s="27"/>
      <c r="C517" s="27">
        <f t="shared" si="29"/>
        <v>2210000</v>
      </c>
      <c r="D517" s="27">
        <f t="shared" si="28"/>
        <v>106668.64</v>
      </c>
      <c r="E517" s="28" t="s">
        <v>56</v>
      </c>
      <c r="F517" s="29" t="s">
        <v>57</v>
      </c>
      <c r="G517" s="30">
        <v>25071.73</v>
      </c>
    </row>
    <row r="518" spans="1:7">
      <c r="A518" s="27">
        <f>[1]โอนงบประมาณ!E148</f>
        <v>314000</v>
      </c>
      <c r="B518" s="27"/>
      <c r="C518" s="27">
        <f t="shared" si="29"/>
        <v>314000</v>
      </c>
      <c r="D518" s="27">
        <f t="shared" si="28"/>
        <v>85645.63</v>
      </c>
      <c r="E518" s="28" t="s">
        <v>58</v>
      </c>
      <c r="F518" s="29" t="s">
        <v>59</v>
      </c>
      <c r="G518" s="30">
        <v>15083.05</v>
      </c>
    </row>
    <row r="519" spans="1:7">
      <c r="A519" s="27">
        <f>[1]โอนงบประมาณ!E149</f>
        <v>96500</v>
      </c>
      <c r="B519" s="27"/>
      <c r="C519" s="27">
        <f t="shared" si="29"/>
        <v>96500</v>
      </c>
      <c r="D519" s="27">
        <f t="shared" si="28"/>
        <v>50000</v>
      </c>
      <c r="E519" s="28" t="s">
        <v>60</v>
      </c>
      <c r="F519" s="29" t="s">
        <v>61</v>
      </c>
      <c r="G519" s="30">
        <v>0</v>
      </c>
    </row>
    <row r="520" spans="1:7">
      <c r="A520" s="27">
        <f>[1]โอนงบประมาณ!E150</f>
        <v>10097112.27</v>
      </c>
      <c r="B520" s="27">
        <v>779000</v>
      </c>
      <c r="C520" s="27">
        <f t="shared" si="29"/>
        <v>10876112.27</v>
      </c>
      <c r="D520" s="27">
        <f t="shared" si="28"/>
        <v>779000</v>
      </c>
      <c r="E520" s="28" t="s">
        <v>62</v>
      </c>
      <c r="F520" s="29" t="s">
        <v>63</v>
      </c>
      <c r="G520" s="30">
        <v>0</v>
      </c>
    </row>
    <row r="521" spans="1:7">
      <c r="A521" s="27">
        <f>[1]โอนงบประมาณ!E151</f>
        <v>2692387.73</v>
      </c>
      <c r="B521" s="27"/>
      <c r="C521" s="27">
        <f t="shared" si="29"/>
        <v>2692387.73</v>
      </c>
      <c r="D521" s="27">
        <f t="shared" si="28"/>
        <v>920000</v>
      </c>
      <c r="E521" s="28" t="s">
        <v>64</v>
      </c>
      <c r="F521" s="29" t="s">
        <v>65</v>
      </c>
      <c r="G521" s="30">
        <v>0</v>
      </c>
    </row>
    <row r="522" spans="1:7">
      <c r="A522" s="27"/>
      <c r="B522" s="27"/>
      <c r="C522" s="27"/>
      <c r="D522" s="27">
        <f t="shared" si="28"/>
        <v>0</v>
      </c>
      <c r="E522" s="28" t="s">
        <v>66</v>
      </c>
      <c r="F522" s="29" t="s">
        <v>67</v>
      </c>
      <c r="G522" s="30">
        <v>0</v>
      </c>
    </row>
    <row r="523" spans="1:7">
      <c r="A523" s="27"/>
      <c r="B523" s="27"/>
      <c r="C523" s="27"/>
      <c r="D523" s="27">
        <f t="shared" si="28"/>
        <v>850904</v>
      </c>
      <c r="E523" s="28" t="s">
        <v>43</v>
      </c>
      <c r="F523" s="29" t="s">
        <v>68</v>
      </c>
      <c r="G523" s="30">
        <v>142400</v>
      </c>
    </row>
    <row r="524" spans="1:7">
      <c r="A524" s="27"/>
      <c r="B524" s="27"/>
      <c r="C524" s="27"/>
      <c r="D524" s="27">
        <f t="shared" si="28"/>
        <v>1137178.6000000001</v>
      </c>
      <c r="E524" s="28" t="s">
        <v>69</v>
      </c>
      <c r="F524" s="29" t="s">
        <v>70</v>
      </c>
      <c r="G524" s="30">
        <v>0</v>
      </c>
    </row>
    <row r="525" spans="1:7">
      <c r="A525" s="27"/>
      <c r="B525" s="27"/>
      <c r="C525" s="27"/>
      <c r="D525" s="27">
        <f t="shared" si="28"/>
        <v>1628801.3499999999</v>
      </c>
      <c r="E525" s="28" t="s">
        <v>71</v>
      </c>
      <c r="F525" s="29" t="s">
        <v>72</v>
      </c>
      <c r="G525" s="30">
        <f>9306.03+7304+254922</f>
        <v>271532.03000000003</v>
      </c>
    </row>
    <row r="526" spans="1:7">
      <c r="A526" s="27"/>
      <c r="B526" s="27"/>
      <c r="C526" s="27"/>
      <c r="D526" s="27">
        <f t="shared" si="28"/>
        <v>0</v>
      </c>
      <c r="E526" s="28" t="s">
        <v>74</v>
      </c>
      <c r="F526" s="29"/>
      <c r="G526" s="30"/>
    </row>
    <row r="527" spans="1:7">
      <c r="A527" s="27"/>
      <c r="B527" s="27"/>
      <c r="C527" s="27"/>
      <c r="D527" s="27"/>
      <c r="E527" s="28"/>
      <c r="F527" s="29"/>
      <c r="G527" s="30"/>
    </row>
    <row r="528" spans="1:7">
      <c r="A528" s="27"/>
      <c r="B528" s="27"/>
      <c r="C528" s="27"/>
      <c r="D528" s="27"/>
      <c r="E528" s="28"/>
      <c r="F528" s="29"/>
      <c r="G528" s="30"/>
    </row>
    <row r="529" spans="1:7">
      <c r="A529" s="31"/>
      <c r="B529" s="31"/>
      <c r="C529" s="31"/>
      <c r="D529" s="31"/>
      <c r="E529" s="28"/>
      <c r="F529" s="33"/>
      <c r="G529" s="34"/>
    </row>
    <row r="530" spans="1:7">
      <c r="A530" s="43">
        <f>SUM(A512:A529)</f>
        <v>47119999.999999993</v>
      </c>
      <c r="B530" s="43">
        <f t="shared" ref="B530:C530" si="30">SUM(B512:B529)</f>
        <v>779000</v>
      </c>
      <c r="C530" s="43">
        <f t="shared" si="30"/>
        <v>47898999.999999993</v>
      </c>
      <c r="D530" s="43">
        <f>SUM(D512:D529)</f>
        <v>16844925.220000003</v>
      </c>
      <c r="E530" s="44" t="s">
        <v>75</v>
      </c>
      <c r="F530" s="45"/>
      <c r="G530" s="46">
        <f>SUM(G512:G529)</f>
        <v>2623138.0099999998</v>
      </c>
    </row>
    <row r="531" spans="1:7">
      <c r="A531" s="15"/>
      <c r="B531" s="15"/>
      <c r="C531" s="15"/>
      <c r="D531" s="23">
        <f>D470-D530</f>
        <v>9791238.3899999969</v>
      </c>
      <c r="E531" s="47" t="s">
        <v>76</v>
      </c>
      <c r="F531" s="48"/>
      <c r="G531" s="26"/>
    </row>
    <row r="532" spans="1:7">
      <c r="A532" s="15"/>
      <c r="B532" s="15"/>
      <c r="C532" s="15"/>
      <c r="D532" s="27"/>
      <c r="E532" s="47" t="s">
        <v>77</v>
      </c>
      <c r="F532" s="48"/>
      <c r="G532" s="30"/>
    </row>
    <row r="533" spans="1:7">
      <c r="A533" s="15"/>
      <c r="B533" s="15"/>
      <c r="C533" s="15"/>
      <c r="D533" s="31"/>
      <c r="E533" s="47" t="s">
        <v>78</v>
      </c>
      <c r="F533" s="48"/>
      <c r="G533" s="34">
        <f>G470-G530</f>
        <v>-419739.26999999955</v>
      </c>
    </row>
    <row r="534" spans="1:7" ht="24" thickBot="1">
      <c r="A534" s="15"/>
      <c r="B534" s="15"/>
      <c r="C534" s="15"/>
      <c r="D534" s="35">
        <f>D442+D531</f>
        <v>32889160.639999997</v>
      </c>
      <c r="E534" s="47" t="s">
        <v>79</v>
      </c>
      <c r="F534" s="48"/>
      <c r="G534" s="38">
        <f>G442+G533</f>
        <v>32889160.640000001</v>
      </c>
    </row>
    <row r="535" spans="1:7" ht="24" thickTop="1"/>
    <row r="537" spans="1:7">
      <c r="A537" s="51"/>
      <c r="B537" s="51"/>
      <c r="C537" s="51"/>
      <c r="D537" s="51"/>
      <c r="E537" s="52"/>
      <c r="F537" s="53"/>
      <c r="G537" s="51"/>
    </row>
    <row r="538" spans="1:7">
      <c r="A538" s="51"/>
      <c r="B538" s="51"/>
      <c r="C538" s="51"/>
      <c r="D538" s="51"/>
      <c r="E538" s="52"/>
      <c r="F538" s="53"/>
      <c r="G538" s="51"/>
    </row>
    <row r="539" spans="1:7">
      <c r="A539" s="51"/>
      <c r="B539" s="51"/>
      <c r="C539" s="51"/>
      <c r="D539" s="51"/>
      <c r="E539" s="52"/>
      <c r="F539" s="53"/>
      <c r="G539" s="54"/>
    </row>
    <row r="540" spans="1:7">
      <c r="A540" s="56"/>
      <c r="B540" s="56"/>
      <c r="C540" s="56"/>
      <c r="D540" s="56"/>
      <c r="E540" s="57"/>
      <c r="F540" s="58"/>
      <c r="G540" s="56"/>
    </row>
    <row r="541" spans="1:7">
      <c r="A541" s="56"/>
      <c r="B541" s="56"/>
      <c r="C541" s="56"/>
      <c r="D541" s="56"/>
      <c r="E541" s="57"/>
      <c r="F541" s="58"/>
      <c r="G541" s="56"/>
    </row>
    <row r="543" spans="1:7">
      <c r="A543" s="1" t="s">
        <v>0</v>
      </c>
      <c r="B543" s="1"/>
      <c r="C543" s="1"/>
      <c r="D543" s="1"/>
      <c r="E543" s="1"/>
      <c r="F543" s="1"/>
      <c r="G543" s="1"/>
    </row>
    <row r="544" spans="1:7">
      <c r="A544" s="1" t="s">
        <v>1</v>
      </c>
      <c r="B544" s="1"/>
      <c r="C544" s="1"/>
      <c r="D544" s="1"/>
      <c r="E544" s="1"/>
      <c r="F544" s="1"/>
      <c r="G544" s="1"/>
    </row>
    <row r="545" spans="1:9">
      <c r="A545" s="4" t="s">
        <v>88</v>
      </c>
      <c r="B545" s="4"/>
      <c r="C545" s="4"/>
      <c r="D545" s="4"/>
      <c r="E545" s="4"/>
      <c r="F545" s="4"/>
      <c r="G545" s="4"/>
    </row>
    <row r="546" spans="1:9">
      <c r="A546" s="5" t="s">
        <v>3</v>
      </c>
      <c r="B546" s="6"/>
      <c r="C546" s="6"/>
      <c r="D546" s="6"/>
      <c r="E546" s="7"/>
      <c r="F546" s="8"/>
      <c r="G546" s="9"/>
    </row>
    <row r="547" spans="1:9">
      <c r="A547" s="10" t="s">
        <v>4</v>
      </c>
      <c r="B547" s="10" t="s">
        <v>5</v>
      </c>
      <c r="C547" s="10" t="s">
        <v>6</v>
      </c>
      <c r="D547" s="10" t="s">
        <v>7</v>
      </c>
      <c r="E547" s="11" t="s">
        <v>8</v>
      </c>
      <c r="F547" s="12" t="s">
        <v>9</v>
      </c>
      <c r="G547" s="13" t="s">
        <v>10</v>
      </c>
    </row>
    <row r="548" spans="1:9">
      <c r="A548" s="16" t="s">
        <v>11</v>
      </c>
      <c r="B548" s="16" t="s">
        <v>12</v>
      </c>
      <c r="C548" s="16" t="s">
        <v>11</v>
      </c>
      <c r="D548" s="16" t="s">
        <v>11</v>
      </c>
      <c r="E548" s="17"/>
      <c r="F548" s="12"/>
      <c r="G548" s="13" t="s">
        <v>13</v>
      </c>
    </row>
    <row r="549" spans="1:9">
      <c r="A549" s="18"/>
      <c r="B549" s="19" t="s">
        <v>14</v>
      </c>
      <c r="C549" s="18"/>
      <c r="D549" s="18"/>
      <c r="E549" s="20"/>
      <c r="F549" s="21"/>
      <c r="G549" s="22" t="s">
        <v>11</v>
      </c>
    </row>
    <row r="550" spans="1:9">
      <c r="A550" s="23"/>
      <c r="B550" s="23"/>
      <c r="C550" s="23"/>
      <c r="D550" s="23">
        <v>23097922.25</v>
      </c>
      <c r="E550" s="24" t="s">
        <v>15</v>
      </c>
      <c r="F550" s="25"/>
      <c r="G550" s="26">
        <f>G534</f>
        <v>32889160.640000001</v>
      </c>
    </row>
    <row r="551" spans="1:9">
      <c r="A551" s="27"/>
      <c r="B551" s="27"/>
      <c r="C551" s="27"/>
      <c r="D551" s="27"/>
      <c r="E551" s="28" t="s">
        <v>16</v>
      </c>
      <c r="F551" s="29"/>
      <c r="G551" s="30"/>
    </row>
    <row r="552" spans="1:9">
      <c r="A552" s="27">
        <v>245120</v>
      </c>
      <c r="B552" s="27">
        <v>0</v>
      </c>
      <c r="C552" s="27">
        <f>SUM(A552:B552)</f>
        <v>245120</v>
      </c>
      <c r="D552" s="27">
        <f>G552+D444</f>
        <v>83968.11</v>
      </c>
      <c r="E552" s="28" t="s">
        <v>17</v>
      </c>
      <c r="F552" s="29" t="s">
        <v>18</v>
      </c>
      <c r="G552" s="30">
        <v>52214.9</v>
      </c>
      <c r="I552" s="3">
        <v>2220550.25</v>
      </c>
    </row>
    <row r="553" spans="1:9">
      <c r="A553" s="27">
        <v>404550</v>
      </c>
      <c r="B553" s="27">
        <v>0</v>
      </c>
      <c r="C553" s="27">
        <f t="shared" ref="C553:C559" si="31">SUM(A553:B553)</f>
        <v>404550</v>
      </c>
      <c r="D553" s="27">
        <f t="shared" ref="D553:D577" si="32">G553+D445</f>
        <v>108020</v>
      </c>
      <c r="E553" s="28" t="s">
        <v>19</v>
      </c>
      <c r="F553" s="29" t="s">
        <v>20</v>
      </c>
      <c r="G553" s="30">
        <v>42680</v>
      </c>
      <c r="I553" s="60">
        <v>465.42</v>
      </c>
    </row>
    <row r="554" spans="1:9">
      <c r="A554" s="27">
        <v>133000</v>
      </c>
      <c r="B554" s="27">
        <v>0</v>
      </c>
      <c r="C554" s="27">
        <f t="shared" si="31"/>
        <v>133000</v>
      </c>
      <c r="D554" s="27">
        <f t="shared" si="32"/>
        <v>79205</v>
      </c>
      <c r="E554" s="28" t="s">
        <v>21</v>
      </c>
      <c r="F554" s="29" t="s">
        <v>22</v>
      </c>
      <c r="G554" s="30">
        <v>63578.68</v>
      </c>
      <c r="I554" s="60">
        <v>17143.419999999998</v>
      </c>
    </row>
    <row r="555" spans="1:9">
      <c r="A555" s="27">
        <v>0</v>
      </c>
      <c r="B555" s="27">
        <v>0</v>
      </c>
      <c r="C555" s="27">
        <f t="shared" si="31"/>
        <v>0</v>
      </c>
      <c r="D555" s="27">
        <f t="shared" si="32"/>
        <v>0</v>
      </c>
      <c r="E555" s="28" t="s">
        <v>23</v>
      </c>
      <c r="F555" s="29" t="s">
        <v>24</v>
      </c>
      <c r="G555" s="30">
        <v>0</v>
      </c>
      <c r="I555" s="60">
        <v>1289.68</v>
      </c>
    </row>
    <row r="556" spans="1:9">
      <c r="A556" s="27">
        <v>10000</v>
      </c>
      <c r="B556" s="27">
        <v>0</v>
      </c>
      <c r="C556" s="27">
        <f t="shared" si="31"/>
        <v>10000</v>
      </c>
      <c r="D556" s="27">
        <f t="shared" si="32"/>
        <v>1437</v>
      </c>
      <c r="E556" s="28" t="s">
        <v>25</v>
      </c>
      <c r="F556" s="29" t="s">
        <v>26</v>
      </c>
      <c r="G556" s="30">
        <v>670</v>
      </c>
      <c r="I556" s="60">
        <v>8000</v>
      </c>
    </row>
    <row r="557" spans="1:9">
      <c r="A557" s="27">
        <v>1000</v>
      </c>
      <c r="B557" s="27">
        <v>0</v>
      </c>
      <c r="C557" s="27">
        <f t="shared" si="31"/>
        <v>1000</v>
      </c>
      <c r="D557" s="27">
        <f t="shared" si="32"/>
        <v>1513</v>
      </c>
      <c r="E557" s="28" t="s">
        <v>27</v>
      </c>
      <c r="F557" s="29" t="s">
        <v>28</v>
      </c>
      <c r="G557" s="30">
        <f>'[1]หมายเหตุ 1'!D504</f>
        <v>0</v>
      </c>
      <c r="I557" s="3">
        <v>418387.73</v>
      </c>
    </row>
    <row r="558" spans="1:9">
      <c r="A558" s="27">
        <v>16206330</v>
      </c>
      <c r="B558" s="27">
        <v>0</v>
      </c>
      <c r="C558" s="27">
        <f t="shared" si="31"/>
        <v>16206330</v>
      </c>
      <c r="D558" s="27">
        <f t="shared" si="32"/>
        <v>7572064.8899999997</v>
      </c>
      <c r="E558" s="28" t="s">
        <v>29</v>
      </c>
      <c r="F558" s="29" t="s">
        <v>30</v>
      </c>
      <c r="G558" s="30">
        <f>2048906.67</f>
        <v>2048906.67</v>
      </c>
      <c r="I558" s="60">
        <v>16001.84</v>
      </c>
    </row>
    <row r="559" spans="1:9">
      <c r="A559" s="27">
        <v>30120000</v>
      </c>
      <c r="B559" s="27">
        <v>0</v>
      </c>
      <c r="C559" s="27">
        <f t="shared" si="31"/>
        <v>30120000</v>
      </c>
      <c r="D559" s="27">
        <f t="shared" si="32"/>
        <v>17944133</v>
      </c>
      <c r="E559" s="28" t="s">
        <v>31</v>
      </c>
      <c r="F559" s="29" t="s">
        <v>32</v>
      </c>
      <c r="G559" s="30">
        <f>'[1]หมายเหตุ 1'!D495</f>
        <v>0</v>
      </c>
      <c r="I559" s="60">
        <v>142.22</v>
      </c>
    </row>
    <row r="560" spans="1:9">
      <c r="A560" s="27"/>
      <c r="B560" s="27"/>
      <c r="C560" s="27"/>
      <c r="D560" s="27">
        <f t="shared" si="32"/>
        <v>170561</v>
      </c>
      <c r="E560" s="28" t="s">
        <v>33</v>
      </c>
      <c r="F560" s="29"/>
      <c r="G560" s="30"/>
      <c r="I560" s="60">
        <v>2720000</v>
      </c>
    </row>
    <row r="561" spans="1:9">
      <c r="A561" s="27"/>
      <c r="B561" s="27"/>
      <c r="C561" s="27"/>
      <c r="D561" s="27">
        <f t="shared" si="32"/>
        <v>0</v>
      </c>
      <c r="E561" s="28" t="s">
        <v>34</v>
      </c>
      <c r="F561" s="29"/>
      <c r="G561" s="30"/>
      <c r="I561" s="60">
        <v>71241.06</v>
      </c>
    </row>
    <row r="562" spans="1:9">
      <c r="A562" s="27"/>
      <c r="B562" s="27"/>
      <c r="C562" s="27"/>
      <c r="D562" s="27">
        <f t="shared" si="32"/>
        <v>1118.46</v>
      </c>
      <c r="E562" s="28" t="s">
        <v>35</v>
      </c>
      <c r="F562" s="29"/>
      <c r="G562" s="30">
        <v>465.42</v>
      </c>
      <c r="I562" s="3">
        <v>7304</v>
      </c>
    </row>
    <row r="563" spans="1:9">
      <c r="A563" s="27"/>
      <c r="B563" s="27"/>
      <c r="C563" s="27"/>
      <c r="D563" s="27">
        <f t="shared" si="32"/>
        <v>92777.84</v>
      </c>
      <c r="E563" s="28" t="s">
        <v>36</v>
      </c>
      <c r="F563" s="29"/>
      <c r="G563" s="30">
        <v>71241.06</v>
      </c>
      <c r="I563" s="60">
        <v>256008.54</v>
      </c>
    </row>
    <row r="564" spans="1:9">
      <c r="A564" s="27"/>
      <c r="B564" s="27"/>
      <c r="C564" s="27"/>
      <c r="D564" s="27">
        <f t="shared" si="32"/>
        <v>65619.42</v>
      </c>
      <c r="E564" s="28" t="s">
        <v>37</v>
      </c>
      <c r="F564" s="29"/>
      <c r="G564" s="30">
        <v>17143.419999999998</v>
      </c>
      <c r="I564" s="60">
        <v>674560</v>
      </c>
    </row>
    <row r="565" spans="1:9">
      <c r="A565" s="27"/>
      <c r="B565" s="27"/>
      <c r="C565" s="27"/>
      <c r="D565" s="27">
        <f t="shared" si="32"/>
        <v>4984.8200000000006</v>
      </c>
      <c r="E565" s="28" t="s">
        <v>38</v>
      </c>
      <c r="F565" s="29"/>
      <c r="G565" s="30">
        <v>1289.68</v>
      </c>
    </row>
    <row r="566" spans="1:9">
      <c r="A566" s="27"/>
      <c r="B566" s="27"/>
      <c r="C566" s="27"/>
      <c r="D566" s="27">
        <f t="shared" si="32"/>
        <v>2720000</v>
      </c>
      <c r="E566" s="28" t="s">
        <v>39</v>
      </c>
      <c r="F566" s="29"/>
      <c r="G566" s="30">
        <v>2720000</v>
      </c>
      <c r="I566" s="3">
        <f>SUM(I552:I565)</f>
        <v>6411094.1600000001</v>
      </c>
    </row>
    <row r="567" spans="1:9" ht="22.5" customHeight="1">
      <c r="A567" s="27"/>
      <c r="B567" s="27"/>
      <c r="C567" s="27"/>
      <c r="D567" s="27">
        <f t="shared" si="32"/>
        <v>0</v>
      </c>
      <c r="E567" s="28" t="s">
        <v>40</v>
      </c>
      <c r="F567" s="29"/>
      <c r="G567" s="30"/>
    </row>
    <row r="568" spans="1:9" hidden="1">
      <c r="A568" s="27"/>
      <c r="B568" s="27"/>
      <c r="C568" s="27"/>
      <c r="D568" s="27">
        <f t="shared" si="32"/>
        <v>43824</v>
      </c>
      <c r="E568" s="28" t="s">
        <v>41</v>
      </c>
      <c r="F568" s="29"/>
      <c r="G568" s="30">
        <v>7304</v>
      </c>
    </row>
    <row r="569" spans="1:9">
      <c r="A569" s="27"/>
      <c r="B569" s="27"/>
      <c r="C569" s="27"/>
      <c r="D569" s="27">
        <f t="shared" si="32"/>
        <v>1550058.29</v>
      </c>
      <c r="E569" s="28" t="s">
        <v>42</v>
      </c>
      <c r="F569" s="29"/>
      <c r="G569" s="30">
        <v>256008.54</v>
      </c>
      <c r="I569" s="3">
        <v>-6564768.1600000001</v>
      </c>
    </row>
    <row r="570" spans="1:9">
      <c r="A570" s="27"/>
      <c r="B570" s="27"/>
      <c r="C570" s="27"/>
      <c r="D570" s="27">
        <f t="shared" si="32"/>
        <v>849898</v>
      </c>
      <c r="E570" s="28" t="s">
        <v>43</v>
      </c>
      <c r="F570" s="29"/>
      <c r="G570" s="30">
        <f>142400+4874+3200+3200</f>
        <v>153674</v>
      </c>
      <c r="I570" s="3">
        <f>SUM(I566:I569)</f>
        <v>-153674</v>
      </c>
    </row>
    <row r="571" spans="1:9">
      <c r="A571" s="27"/>
      <c r="B571" s="27"/>
      <c r="C571" s="27"/>
      <c r="D571" s="27">
        <f t="shared" si="32"/>
        <v>10340</v>
      </c>
      <c r="E571" s="28" t="s">
        <v>81</v>
      </c>
      <c r="F571" s="29"/>
      <c r="G571" s="30">
        <v>8000</v>
      </c>
    </row>
    <row r="572" spans="1:9">
      <c r="A572" s="27"/>
      <c r="B572" s="27"/>
      <c r="C572" s="27"/>
      <c r="D572" s="27">
        <f t="shared" si="32"/>
        <v>160</v>
      </c>
      <c r="E572" s="28" t="s">
        <v>54</v>
      </c>
      <c r="F572" s="29"/>
      <c r="G572" s="30"/>
    </row>
    <row r="573" spans="1:9">
      <c r="A573" s="27"/>
      <c r="B573" s="27">
        <f>D573</f>
        <v>791500</v>
      </c>
      <c r="C573" s="27">
        <f t="shared" ref="C573:C574" si="33">SUM(A573:B573)</f>
        <v>791500</v>
      </c>
      <c r="D573" s="27">
        <f t="shared" si="32"/>
        <v>791500</v>
      </c>
      <c r="E573" s="28" t="s">
        <v>84</v>
      </c>
      <c r="F573" s="29"/>
      <c r="G573" s="30">
        <v>12500</v>
      </c>
    </row>
    <row r="574" spans="1:9">
      <c r="A574" s="27"/>
      <c r="B574" s="27"/>
      <c r="C574" s="27">
        <f t="shared" si="33"/>
        <v>0</v>
      </c>
      <c r="D574" s="27">
        <f t="shared" si="32"/>
        <v>799.37</v>
      </c>
      <c r="E574" s="28" t="s">
        <v>87</v>
      </c>
      <c r="F574" s="29"/>
      <c r="G574" s="30">
        <v>142.22</v>
      </c>
    </row>
    <row r="575" spans="1:9">
      <c r="A575" s="31"/>
      <c r="B575" s="31"/>
      <c r="C575" s="31"/>
      <c r="D575" s="27">
        <f t="shared" si="32"/>
        <v>16001.84</v>
      </c>
      <c r="E575" s="32" t="s">
        <v>66</v>
      </c>
      <c r="F575" s="33"/>
      <c r="G575" s="34">
        <v>16001.84</v>
      </c>
      <c r="I575" s="3">
        <f>G552+G553+G554+G556+G558+G573</f>
        <v>2220550.25</v>
      </c>
    </row>
    <row r="576" spans="1:9">
      <c r="A576" s="31"/>
      <c r="B576" s="31"/>
      <c r="C576" s="31"/>
      <c r="D576" s="27">
        <f t="shared" si="32"/>
        <v>418387.73</v>
      </c>
      <c r="E576" s="32" t="s">
        <v>64</v>
      </c>
      <c r="F576" s="33"/>
      <c r="G576" s="34">
        <v>418387.73</v>
      </c>
    </row>
    <row r="577" spans="1:7">
      <c r="A577" s="61"/>
      <c r="B577" s="61"/>
      <c r="C577" s="61"/>
      <c r="D577" s="27">
        <f t="shared" si="32"/>
        <v>674560</v>
      </c>
      <c r="E577" s="17" t="s">
        <v>89</v>
      </c>
      <c r="F577" s="12"/>
      <c r="G577" s="62">
        <v>674560</v>
      </c>
    </row>
    <row r="578" spans="1:7">
      <c r="A578" s="61"/>
      <c r="B578" s="61"/>
      <c r="C578" s="61"/>
      <c r="D578" s="61"/>
      <c r="E578" s="17"/>
      <c r="F578" s="12"/>
      <c r="G578" s="62"/>
    </row>
    <row r="579" spans="1:7" ht="24" thickBot="1">
      <c r="A579" s="35">
        <f>SUM(A552:A576)</f>
        <v>47120000</v>
      </c>
      <c r="B579" s="35">
        <f t="shared" ref="B579:C579" si="34">SUM(B552:B576)</f>
        <v>791500</v>
      </c>
      <c r="C579" s="35">
        <f t="shared" si="34"/>
        <v>47911500</v>
      </c>
      <c r="D579" s="35">
        <f>SUM(D552:D577)</f>
        <v>33200931.770000003</v>
      </c>
      <c r="E579" s="36" t="s">
        <v>44</v>
      </c>
      <c r="F579" s="37"/>
      <c r="G579" s="38">
        <f>SUM(G552:G577)</f>
        <v>6564768.1600000001</v>
      </c>
    </row>
    <row r="580" spans="1:7" ht="24" thickTop="1">
      <c r="A580" s="39"/>
      <c r="B580" s="39"/>
      <c r="C580" s="39"/>
      <c r="D580" s="39"/>
      <c r="E580" s="40"/>
      <c r="F580" s="41"/>
      <c r="G580" s="42"/>
    </row>
    <row r="581" spans="1:7">
      <c r="A581" s="39"/>
      <c r="B581" s="39"/>
      <c r="C581" s="39"/>
      <c r="D581" s="39"/>
      <c r="E581" s="40"/>
      <c r="F581" s="41"/>
      <c r="G581" s="42"/>
    </row>
    <row r="582" spans="1:7">
      <c r="A582" s="39"/>
      <c r="B582" s="39"/>
      <c r="C582" s="39"/>
      <c r="D582" s="39"/>
      <c r="E582" s="40"/>
      <c r="F582" s="41"/>
      <c r="G582" s="42"/>
    </row>
    <row r="583" spans="1:7">
      <c r="A583" s="39"/>
      <c r="B583" s="39"/>
      <c r="C583" s="39"/>
      <c r="D583" s="39"/>
      <c r="E583" s="40"/>
      <c r="F583" s="41"/>
      <c r="G583" s="42"/>
    </row>
    <row r="584" spans="1:7">
      <c r="A584" s="39"/>
      <c r="B584" s="39"/>
      <c r="C584" s="39"/>
      <c r="D584" s="39"/>
      <c r="E584" s="40"/>
      <c r="F584" s="41"/>
      <c r="G584" s="42"/>
    </row>
    <row r="585" spans="1:7">
      <c r="A585" s="39"/>
      <c r="B585" s="39"/>
      <c r="C585" s="39"/>
      <c r="D585" s="39"/>
      <c r="E585" s="40"/>
      <c r="F585" s="41"/>
      <c r="G585" s="42"/>
    </row>
    <row r="586" spans="1:7">
      <c r="A586" s="39"/>
      <c r="B586" s="39"/>
      <c r="C586" s="39"/>
      <c r="D586" s="39"/>
      <c r="E586" s="40"/>
      <c r="F586" s="41"/>
      <c r="G586" s="42"/>
    </row>
    <row r="587" spans="1:7">
      <c r="A587" s="39"/>
      <c r="B587" s="39"/>
      <c r="C587" s="39"/>
      <c r="D587" s="39"/>
      <c r="E587" s="40"/>
      <c r="F587" s="41"/>
      <c r="G587" s="42"/>
    </row>
    <row r="588" spans="1:7">
      <c r="A588" s="39"/>
      <c r="B588" s="39"/>
      <c r="C588" s="39"/>
      <c r="D588" s="39"/>
      <c r="E588" s="40"/>
      <c r="F588" s="41"/>
      <c r="G588" s="42"/>
    </row>
    <row r="589" spans="1:7">
      <c r="A589" s="39"/>
      <c r="B589" s="39"/>
      <c r="C589" s="39"/>
      <c r="D589" s="39"/>
      <c r="E589" s="40"/>
      <c r="F589" s="41"/>
      <c r="G589" s="42"/>
    </row>
    <row r="590" spans="1:7">
      <c r="A590" s="39"/>
      <c r="B590" s="39"/>
      <c r="C590" s="39"/>
      <c r="D590" s="39"/>
      <c r="E590" s="40"/>
      <c r="F590" s="41"/>
      <c r="G590" s="42"/>
    </row>
    <row r="591" spans="1:7">
      <c r="A591" s="39"/>
      <c r="B591" s="39"/>
      <c r="C591" s="39"/>
      <c r="D591" s="39"/>
      <c r="E591" s="40"/>
      <c r="F591" s="41"/>
      <c r="G591" s="42"/>
    </row>
    <row r="592" spans="1:7">
      <c r="A592" s="39"/>
      <c r="B592" s="39"/>
      <c r="C592" s="39"/>
      <c r="D592" s="39"/>
      <c r="E592" s="40"/>
      <c r="F592" s="41"/>
      <c r="G592" s="42"/>
    </row>
    <row r="593" spans="1:7">
      <c r="A593" s="39"/>
      <c r="B593" s="39"/>
      <c r="C593" s="39"/>
      <c r="D593" s="39"/>
      <c r="E593" s="40"/>
      <c r="F593" s="41"/>
      <c r="G593" s="42"/>
    </row>
    <row r="594" spans="1:7">
      <c r="A594" s="39"/>
      <c r="B594" s="39"/>
      <c r="C594" s="39"/>
      <c r="D594" s="39"/>
      <c r="E594" s="40"/>
      <c r="F594" s="41"/>
      <c r="G594" s="42"/>
    </row>
    <row r="595" spans="1:7">
      <c r="A595" s="39"/>
      <c r="B595" s="39"/>
      <c r="C595" s="39"/>
      <c r="D595" s="39"/>
      <c r="E595" s="40"/>
      <c r="F595" s="41"/>
      <c r="G595" s="42"/>
    </row>
    <row r="596" spans="1:7">
      <c r="A596" s="39"/>
      <c r="B596" s="39"/>
      <c r="C596" s="39"/>
      <c r="D596" s="39"/>
      <c r="E596" s="40"/>
      <c r="F596" s="41"/>
      <c r="G596" s="42"/>
    </row>
    <row r="597" spans="1:7">
      <c r="A597" s="39"/>
      <c r="B597" s="39"/>
      <c r="C597" s="39"/>
      <c r="D597" s="39"/>
      <c r="E597" s="40"/>
      <c r="F597" s="41"/>
      <c r="G597" s="42"/>
    </row>
    <row r="598" spans="1:7">
      <c r="A598" s="39"/>
      <c r="B598" s="39"/>
      <c r="C598" s="39"/>
      <c r="D598" s="39"/>
      <c r="E598" s="40"/>
      <c r="F598" s="41"/>
      <c r="G598" s="42"/>
    </row>
    <row r="599" spans="1:7">
      <c r="A599" s="39"/>
      <c r="B599" s="39"/>
      <c r="C599" s="39"/>
      <c r="D599" s="39"/>
      <c r="E599" s="40"/>
      <c r="F599" s="41"/>
      <c r="G599" s="42"/>
    </row>
    <row r="600" spans="1:7">
      <c r="A600" s="39"/>
      <c r="B600" s="39"/>
      <c r="C600" s="39"/>
      <c r="D600" s="39"/>
      <c r="E600" s="40"/>
      <c r="F600" s="41"/>
      <c r="G600" s="42"/>
    </row>
    <row r="601" spans="1:7">
      <c r="A601" s="39"/>
      <c r="B601" s="39"/>
      <c r="C601" s="39"/>
      <c r="D601" s="39"/>
      <c r="E601" s="40"/>
      <c r="F601" s="41"/>
      <c r="G601" s="42"/>
    </row>
    <row r="602" spans="1:7">
      <c r="A602" s="39"/>
      <c r="B602" s="39"/>
      <c r="C602" s="39"/>
      <c r="D602" s="39"/>
      <c r="E602" s="40"/>
      <c r="F602" s="41"/>
      <c r="G602" s="42"/>
    </row>
    <row r="603" spans="1:7">
      <c r="A603" s="39"/>
      <c r="B603" s="39"/>
      <c r="C603" s="39"/>
      <c r="D603" s="39"/>
      <c r="E603" s="40"/>
      <c r="F603" s="41"/>
      <c r="G603" s="42"/>
    </row>
    <row r="604" spans="1:7">
      <c r="A604" s="39"/>
      <c r="B604" s="39"/>
      <c r="C604" s="39"/>
      <c r="D604" s="39"/>
      <c r="E604" s="40"/>
      <c r="F604" s="41"/>
      <c r="G604" s="42"/>
    </row>
    <row r="605" spans="1:7">
      <c r="A605" s="39"/>
      <c r="B605" s="39"/>
      <c r="C605" s="39"/>
      <c r="D605" s="39"/>
      <c r="E605" s="40"/>
      <c r="F605" s="41"/>
      <c r="G605" s="42"/>
    </row>
    <row r="606" spans="1:7">
      <c r="A606" s="39"/>
      <c r="B606" s="39"/>
      <c r="C606" s="39"/>
      <c r="D606" s="39"/>
      <c r="E606" s="40"/>
      <c r="F606" s="41"/>
      <c r="G606" s="42"/>
    </row>
    <row r="607" spans="1:7">
      <c r="A607" s="39"/>
      <c r="B607" s="39"/>
      <c r="C607" s="39"/>
      <c r="D607" s="39"/>
      <c r="E607" s="40"/>
      <c r="F607" s="41"/>
      <c r="G607" s="42"/>
    </row>
    <row r="608" spans="1:7">
      <c r="A608" s="39"/>
      <c r="B608" s="39"/>
      <c r="C608" s="39"/>
      <c r="D608" s="39"/>
      <c r="E608" s="40"/>
      <c r="F608" s="41"/>
      <c r="G608" s="42"/>
    </row>
    <row r="609" spans="1:9">
      <c r="A609" s="39"/>
      <c r="B609" s="39"/>
      <c r="C609" s="39"/>
      <c r="D609" s="39"/>
      <c r="E609" s="40"/>
      <c r="F609" s="41"/>
      <c r="G609" s="42"/>
    </row>
    <row r="610" spans="1:9">
      <c r="A610" s="39"/>
      <c r="B610" s="39"/>
      <c r="C610" s="39"/>
      <c r="D610" s="39"/>
      <c r="E610" s="40"/>
      <c r="F610" s="41"/>
      <c r="G610" s="42"/>
    </row>
    <row r="611" spans="1:9">
      <c r="A611" s="39"/>
      <c r="B611" s="39"/>
      <c r="C611" s="39"/>
      <c r="D611" s="39"/>
      <c r="E611" s="40"/>
      <c r="F611" s="41"/>
      <c r="G611" s="42"/>
    </row>
    <row r="612" spans="1:9">
      <c r="A612" s="39"/>
      <c r="B612" s="39"/>
      <c r="C612" s="39"/>
      <c r="D612" s="39"/>
      <c r="E612" s="40"/>
      <c r="F612" s="41"/>
      <c r="G612" s="42"/>
    </row>
    <row r="613" spans="1:9">
      <c r="A613" s="39"/>
      <c r="B613" s="39"/>
      <c r="C613" s="39"/>
      <c r="D613" s="39"/>
      <c r="E613" s="40"/>
      <c r="F613" s="41"/>
      <c r="G613" s="42"/>
    </row>
    <row r="614" spans="1:9">
      <c r="A614" s="39"/>
      <c r="B614" s="39"/>
      <c r="C614" s="39"/>
      <c r="D614" s="39"/>
      <c r="E614" s="40"/>
      <c r="F614" s="41"/>
      <c r="G614" s="42"/>
    </row>
    <row r="615" spans="1:9">
      <c r="A615" s="39"/>
      <c r="B615" s="39"/>
      <c r="C615" s="39"/>
      <c r="D615" s="39"/>
      <c r="E615" s="40"/>
      <c r="F615" s="41"/>
      <c r="G615" s="42"/>
    </row>
    <row r="616" spans="1:9">
      <c r="A616" s="6" t="s">
        <v>3</v>
      </c>
      <c r="B616" s="6"/>
      <c r="C616" s="6"/>
      <c r="D616" s="6"/>
      <c r="E616" s="7"/>
      <c r="F616" s="8"/>
      <c r="G616" s="9"/>
    </row>
    <row r="617" spans="1:9">
      <c r="A617" s="16" t="s">
        <v>4</v>
      </c>
      <c r="B617" s="16" t="s">
        <v>5</v>
      </c>
      <c r="C617" s="16" t="s">
        <v>6</v>
      </c>
      <c r="D617" s="16" t="s">
        <v>7</v>
      </c>
      <c r="E617" s="11" t="s">
        <v>8</v>
      </c>
      <c r="F617" s="12" t="s">
        <v>9</v>
      </c>
      <c r="G617" s="13" t="s">
        <v>10</v>
      </c>
    </row>
    <row r="618" spans="1:9">
      <c r="A618" s="16" t="s">
        <v>11</v>
      </c>
      <c r="B618" s="16" t="s">
        <v>12</v>
      </c>
      <c r="C618" s="16" t="s">
        <v>11</v>
      </c>
      <c r="D618" s="16" t="s">
        <v>11</v>
      </c>
      <c r="E618" s="17"/>
      <c r="F618" s="12"/>
      <c r="G618" s="13" t="s">
        <v>13</v>
      </c>
    </row>
    <row r="619" spans="1:9">
      <c r="A619" s="18"/>
      <c r="B619" s="19" t="s">
        <v>14</v>
      </c>
      <c r="C619" s="18"/>
      <c r="D619" s="18"/>
      <c r="E619" s="20"/>
      <c r="F619" s="21"/>
      <c r="G619" s="22" t="s">
        <v>11</v>
      </c>
    </row>
    <row r="620" spans="1:9">
      <c r="A620" s="23"/>
      <c r="B620" s="23"/>
      <c r="C620" s="23"/>
      <c r="D620" s="23"/>
      <c r="E620" s="24" t="s">
        <v>45</v>
      </c>
      <c r="F620" s="25"/>
      <c r="G620" s="26"/>
      <c r="I620" s="3">
        <v>906704</v>
      </c>
    </row>
    <row r="621" spans="1:9">
      <c r="A621" s="27">
        <f>[1]โอนงบประมาณ!E142</f>
        <v>10948500</v>
      </c>
      <c r="B621" s="27"/>
      <c r="C621" s="27">
        <f>SUM(A621:B621)</f>
        <v>10948500</v>
      </c>
      <c r="D621" s="27">
        <f t="shared" ref="D621:D635" si="35">G621+D512</f>
        <v>4619758</v>
      </c>
      <c r="E621" s="28" t="s">
        <v>46</v>
      </c>
      <c r="F621" s="29" t="s">
        <v>47</v>
      </c>
      <c r="G621" s="30">
        <f>592904+142400</f>
        <v>735304</v>
      </c>
      <c r="I621" s="3">
        <v>636638</v>
      </c>
    </row>
    <row r="622" spans="1:9">
      <c r="A622" s="27">
        <f>[1]โอนงบประมาณ!E143</f>
        <v>2484720</v>
      </c>
      <c r="B622" s="27"/>
      <c r="C622" s="27">
        <f t="shared" ref="C622:C630" si="36">SUM(A622:B622)</f>
        <v>2484720</v>
      </c>
      <c r="D622" s="27">
        <f t="shared" si="35"/>
        <v>1242360</v>
      </c>
      <c r="E622" s="28" t="s">
        <v>48</v>
      </c>
      <c r="F622" s="29" t="s">
        <v>49</v>
      </c>
      <c r="G622" s="30">
        <v>207060</v>
      </c>
      <c r="I622" s="3">
        <v>872804</v>
      </c>
    </row>
    <row r="623" spans="1:9">
      <c r="A623" s="27">
        <f>[1]โอนงบประมาณ!E144</f>
        <v>11317480</v>
      </c>
      <c r="B623" s="27"/>
      <c r="C623" s="27">
        <f t="shared" si="36"/>
        <v>11317480</v>
      </c>
      <c r="D623" s="27">
        <f t="shared" si="35"/>
        <v>5078190</v>
      </c>
      <c r="E623" s="28" t="s">
        <v>50</v>
      </c>
      <c r="F623" s="29" t="s">
        <v>51</v>
      </c>
      <c r="G623" s="30">
        <v>849115</v>
      </c>
      <c r="I623" s="3">
        <v>595304</v>
      </c>
    </row>
    <row r="624" spans="1:9">
      <c r="A624" s="27">
        <f>[1]โอนงบประมาณ!E145</f>
        <v>646800</v>
      </c>
      <c r="B624" s="27"/>
      <c r="C624" s="27">
        <f t="shared" si="36"/>
        <v>646800</v>
      </c>
      <c r="D624" s="27">
        <f t="shared" si="35"/>
        <v>186300</v>
      </c>
      <c r="E624" s="28" t="s">
        <v>52</v>
      </c>
      <c r="F624" s="29" t="s">
        <v>53</v>
      </c>
      <c r="G624" s="30">
        <v>37850</v>
      </c>
      <c r="I624" s="3">
        <v>873004</v>
      </c>
    </row>
    <row r="625" spans="1:9">
      <c r="A625" s="27">
        <f>[1]โอนงบประมาณ!E146</f>
        <v>6312500</v>
      </c>
      <c r="B625" s="27"/>
      <c r="C625" s="27">
        <f t="shared" si="36"/>
        <v>6312500</v>
      </c>
      <c r="D625" s="27">
        <f t="shared" si="35"/>
        <v>2330029.5</v>
      </c>
      <c r="E625" s="28" t="s">
        <v>54</v>
      </c>
      <c r="F625" s="29" t="s">
        <v>55</v>
      </c>
      <c r="G625" s="30">
        <f>329307.5+4874+3200+3200</f>
        <v>340581.5</v>
      </c>
      <c r="I625" s="3">
        <v>735304</v>
      </c>
    </row>
    <row r="626" spans="1:9">
      <c r="A626" s="27">
        <f>[1]โอนงบประมาณ!E147</f>
        <v>2210000</v>
      </c>
      <c r="B626" s="27"/>
      <c r="C626" s="27">
        <f t="shared" si="36"/>
        <v>2210000</v>
      </c>
      <c r="D626" s="27">
        <f t="shared" si="35"/>
        <v>148298.74</v>
      </c>
      <c r="E626" s="28" t="s">
        <v>56</v>
      </c>
      <c r="F626" s="29" t="s">
        <v>57</v>
      </c>
      <c r="G626" s="30">
        <v>41630.1</v>
      </c>
      <c r="I626" s="3">
        <v>881004</v>
      </c>
    </row>
    <row r="627" spans="1:9">
      <c r="A627" s="27">
        <f>[1]โอนงบประมาณ!E148</f>
        <v>314000</v>
      </c>
      <c r="B627" s="27"/>
      <c r="C627" s="27">
        <f t="shared" si="36"/>
        <v>314000</v>
      </c>
      <c r="D627" s="27">
        <f t="shared" si="35"/>
        <v>90483.96</v>
      </c>
      <c r="E627" s="28" t="s">
        <v>58</v>
      </c>
      <c r="F627" s="29" t="s">
        <v>59</v>
      </c>
      <c r="G627" s="30">
        <v>4838.33</v>
      </c>
    </row>
    <row r="628" spans="1:9">
      <c r="A628" s="27">
        <f>[1]โอนงบประมาณ!E149</f>
        <v>96500</v>
      </c>
      <c r="B628" s="27"/>
      <c r="C628" s="27">
        <f t="shared" si="36"/>
        <v>96500</v>
      </c>
      <c r="D628" s="27">
        <f t="shared" si="35"/>
        <v>58300</v>
      </c>
      <c r="E628" s="28" t="s">
        <v>60</v>
      </c>
      <c r="F628" s="29" t="s">
        <v>61</v>
      </c>
      <c r="G628" s="30">
        <v>8300</v>
      </c>
      <c r="I628" s="3">
        <f>SUM(I620:I627)</f>
        <v>5500762</v>
      </c>
    </row>
    <row r="629" spans="1:9">
      <c r="A629" s="27">
        <f>[1]โอนงบประมาณ!E150</f>
        <v>10097112.27</v>
      </c>
      <c r="B629" s="27">
        <v>779000</v>
      </c>
      <c r="C629" s="27">
        <f t="shared" si="36"/>
        <v>10876112.27</v>
      </c>
      <c r="D629" s="27">
        <f t="shared" si="35"/>
        <v>957000</v>
      </c>
      <c r="E629" s="28" t="s">
        <v>62</v>
      </c>
      <c r="F629" s="29" t="s">
        <v>63</v>
      </c>
      <c r="G629" s="30">
        <f>4576000-4398000</f>
        <v>178000</v>
      </c>
    </row>
    <row r="630" spans="1:9">
      <c r="A630" s="27">
        <f>[1]โอนงบประมาณ!E151</f>
        <v>2692387.73</v>
      </c>
      <c r="B630" s="27"/>
      <c r="C630" s="27">
        <f t="shared" si="36"/>
        <v>2692387.73</v>
      </c>
      <c r="D630" s="27">
        <f t="shared" si="35"/>
        <v>1756775.46</v>
      </c>
      <c r="E630" s="28" t="s">
        <v>64</v>
      </c>
      <c r="F630" s="29" t="s">
        <v>65</v>
      </c>
      <c r="G630" s="30">
        <v>836775.46</v>
      </c>
    </row>
    <row r="631" spans="1:9">
      <c r="A631" s="27">
        <f>[1]โอนงบประมาณ!E152</f>
        <v>0</v>
      </c>
      <c r="B631" s="27"/>
      <c r="C631" s="27"/>
      <c r="D631" s="27">
        <f t="shared" si="35"/>
        <v>0</v>
      </c>
      <c r="E631" s="28" t="s">
        <v>66</v>
      </c>
      <c r="F631" s="29" t="s">
        <v>67</v>
      </c>
      <c r="G631" s="30">
        <v>0</v>
      </c>
    </row>
    <row r="632" spans="1:9">
      <c r="A632" s="27"/>
      <c r="B632" s="27"/>
      <c r="C632" s="27"/>
      <c r="D632" s="27">
        <f t="shared" si="35"/>
        <v>1064078</v>
      </c>
      <c r="E632" s="28" t="s">
        <v>43</v>
      </c>
      <c r="F632" s="29" t="s">
        <v>68</v>
      </c>
      <c r="G632" s="30">
        <v>213174</v>
      </c>
    </row>
    <row r="633" spans="1:9">
      <c r="A633" s="27"/>
      <c r="B633" s="27"/>
      <c r="C633" s="27"/>
      <c r="D633" s="27">
        <f t="shared" si="35"/>
        <v>8255178.5999999996</v>
      </c>
      <c r="E633" s="28" t="s">
        <v>69</v>
      </c>
      <c r="F633" s="29" t="s">
        <v>70</v>
      </c>
      <c r="G633" s="30">
        <f>2720000+4398000</f>
        <v>7118000</v>
      </c>
      <c r="I633" s="3">
        <v>2044.43</v>
      </c>
    </row>
    <row r="634" spans="1:9">
      <c r="A634" s="27"/>
      <c r="B634" s="27"/>
      <c r="C634" s="27"/>
      <c r="D634" s="27">
        <f t="shared" si="35"/>
        <v>1929816.3199999998</v>
      </c>
      <c r="E634" s="28" t="s">
        <v>71</v>
      </c>
      <c r="F634" s="29" t="s">
        <v>72</v>
      </c>
      <c r="G634" s="30">
        <f>2044.43+27658+8000+7304+256008.54</f>
        <v>301014.97000000003</v>
      </c>
      <c r="I634" s="3">
        <v>27658</v>
      </c>
    </row>
    <row r="635" spans="1:9">
      <c r="A635" s="27"/>
      <c r="B635" s="27"/>
      <c r="C635" s="27"/>
      <c r="D635" s="27">
        <f t="shared" si="35"/>
        <v>0</v>
      </c>
      <c r="E635" s="28" t="s">
        <v>74</v>
      </c>
      <c r="F635" s="29"/>
      <c r="G635" s="30"/>
      <c r="I635" s="3">
        <v>8000</v>
      </c>
    </row>
    <row r="636" spans="1:9">
      <c r="A636" s="27"/>
      <c r="B636" s="27"/>
      <c r="C636" s="27"/>
      <c r="D636" s="27"/>
      <c r="E636" s="28"/>
      <c r="F636" s="29"/>
      <c r="G636" s="30"/>
      <c r="I636" s="3">
        <v>7304</v>
      </c>
    </row>
    <row r="637" spans="1:9">
      <c r="A637" s="27"/>
      <c r="B637" s="27"/>
      <c r="C637" s="27"/>
      <c r="D637" s="27"/>
      <c r="E637" s="28"/>
      <c r="F637" s="29"/>
      <c r="G637" s="30"/>
      <c r="I637" s="3">
        <v>256008.54</v>
      </c>
    </row>
    <row r="638" spans="1:9">
      <c r="A638" s="31"/>
      <c r="B638" s="31"/>
      <c r="C638" s="31"/>
      <c r="D638" s="31"/>
      <c r="E638" s="28"/>
      <c r="F638" s="33"/>
      <c r="G638" s="34"/>
      <c r="I638" s="3">
        <f>SUM(I633:I637)</f>
        <v>301014.97000000003</v>
      </c>
    </row>
    <row r="639" spans="1:9">
      <c r="A639" s="43">
        <f>SUM(A621:A638)</f>
        <v>47119999.999999993</v>
      </c>
      <c r="B639" s="43">
        <f t="shared" ref="B639:C639" si="37">SUM(B621:B638)</f>
        <v>779000</v>
      </c>
      <c r="C639" s="43">
        <f t="shared" si="37"/>
        <v>47898999.999999993</v>
      </c>
      <c r="D639" s="43">
        <f>SUM(D621:D638)</f>
        <v>27716568.579999998</v>
      </c>
      <c r="E639" s="44" t="s">
        <v>75</v>
      </c>
      <c r="F639" s="45"/>
      <c r="G639" s="46">
        <f>SUM(G621:G638)</f>
        <v>10871643.360000001</v>
      </c>
    </row>
    <row r="640" spans="1:9">
      <c r="A640" s="15"/>
      <c r="B640" s="15"/>
      <c r="C640" s="15"/>
      <c r="D640" s="23">
        <f>D579-D639</f>
        <v>5484363.1900000051</v>
      </c>
      <c r="E640" s="47" t="s">
        <v>76</v>
      </c>
      <c r="F640" s="48"/>
      <c r="G640" s="26"/>
    </row>
    <row r="641" spans="1:9">
      <c r="A641" s="15"/>
      <c r="B641" s="15"/>
      <c r="C641" s="15"/>
      <c r="D641" s="27"/>
      <c r="E641" s="47" t="s">
        <v>77</v>
      </c>
      <c r="F641" s="48"/>
      <c r="G641" s="30"/>
    </row>
    <row r="642" spans="1:9">
      <c r="A642" s="15"/>
      <c r="B642" s="15"/>
      <c r="C642" s="15"/>
      <c r="D642" s="31"/>
      <c r="E642" s="47" t="s">
        <v>78</v>
      </c>
      <c r="F642" s="48"/>
      <c r="G642" s="34">
        <f>G579-G639</f>
        <v>-4306875.2000000011</v>
      </c>
      <c r="I642" s="3">
        <v>28582285.440000001</v>
      </c>
    </row>
    <row r="643" spans="1:9" ht="24" thickBot="1">
      <c r="A643" s="15"/>
      <c r="B643" s="15"/>
      <c r="C643" s="15"/>
      <c r="D643" s="35">
        <f>D550+D640</f>
        <v>28582285.440000005</v>
      </c>
      <c r="E643" s="47" t="s">
        <v>79</v>
      </c>
      <c r="F643" s="48"/>
      <c r="G643" s="38">
        <f>G550+G642</f>
        <v>28582285.439999998</v>
      </c>
      <c r="I643" s="3">
        <f>-G643</f>
        <v>-28582285.439999998</v>
      </c>
    </row>
    <row r="644" spans="1:9" ht="24" thickTop="1">
      <c r="I644" s="3">
        <f>SUM(I642:I643)</f>
        <v>0</v>
      </c>
    </row>
    <row r="646" spans="1:9">
      <c r="A646" s="51"/>
      <c r="B646" s="51"/>
      <c r="C646" s="51"/>
      <c r="D646" s="51"/>
      <c r="E646" s="52"/>
      <c r="F646" s="53"/>
      <c r="G646" s="51"/>
    </row>
    <row r="647" spans="1:9">
      <c r="A647" s="51"/>
      <c r="B647" s="51"/>
      <c r="C647" s="51"/>
      <c r="D647" s="51"/>
      <c r="E647" s="52"/>
      <c r="F647" s="53"/>
      <c r="G647" s="51"/>
    </row>
    <row r="648" spans="1:9">
      <c r="A648" s="51"/>
      <c r="B648" s="51"/>
      <c r="C648" s="51"/>
      <c r="D648" s="51"/>
      <c r="E648" s="52"/>
      <c r="F648" s="53"/>
      <c r="G648" s="54"/>
    </row>
    <row r="649" spans="1:9">
      <c r="A649" s="56"/>
      <c r="B649" s="56"/>
      <c r="C649" s="56"/>
      <c r="D649" s="56"/>
      <c r="E649" s="57"/>
      <c r="F649" s="58"/>
      <c r="G649" s="56"/>
    </row>
    <row r="652" spans="1:9">
      <c r="A652" s="1" t="s">
        <v>0</v>
      </c>
      <c r="B652" s="1"/>
      <c r="C652" s="1"/>
      <c r="D652" s="1"/>
      <c r="E652" s="1"/>
      <c r="F652" s="1"/>
      <c r="G652" s="1"/>
    </row>
    <row r="653" spans="1:9">
      <c r="A653" s="1" t="s">
        <v>1</v>
      </c>
      <c r="B653" s="1"/>
      <c r="C653" s="1"/>
      <c r="D653" s="1"/>
      <c r="E653" s="1"/>
      <c r="F653" s="1"/>
      <c r="G653" s="1"/>
    </row>
    <row r="654" spans="1:9">
      <c r="A654" s="4" t="s">
        <v>90</v>
      </c>
      <c r="B654" s="4"/>
      <c r="C654" s="4"/>
      <c r="D654" s="4"/>
      <c r="E654" s="4"/>
      <c r="F654" s="4"/>
      <c r="G654" s="4"/>
    </row>
    <row r="655" spans="1:9">
      <c r="A655" s="5" t="s">
        <v>3</v>
      </c>
      <c r="B655" s="6"/>
      <c r="C655" s="6"/>
      <c r="D655" s="6"/>
      <c r="E655" s="7"/>
      <c r="F655" s="8"/>
      <c r="G655" s="9"/>
    </row>
    <row r="656" spans="1:9">
      <c r="A656" s="10" t="s">
        <v>4</v>
      </c>
      <c r="B656" s="10" t="s">
        <v>5</v>
      </c>
      <c r="C656" s="10" t="s">
        <v>6</v>
      </c>
      <c r="D656" s="10" t="s">
        <v>7</v>
      </c>
      <c r="E656" s="11" t="s">
        <v>8</v>
      </c>
      <c r="F656" s="12" t="s">
        <v>9</v>
      </c>
      <c r="G656" s="13" t="s">
        <v>10</v>
      </c>
    </row>
    <row r="657" spans="1:7">
      <c r="A657" s="16" t="s">
        <v>11</v>
      </c>
      <c r="B657" s="16" t="s">
        <v>12</v>
      </c>
      <c r="C657" s="16" t="s">
        <v>11</v>
      </c>
      <c r="D657" s="16" t="s">
        <v>11</v>
      </c>
      <c r="E657" s="17"/>
      <c r="F657" s="12"/>
      <c r="G657" s="13" t="s">
        <v>13</v>
      </c>
    </row>
    <row r="658" spans="1:7">
      <c r="A658" s="18"/>
      <c r="B658" s="19" t="s">
        <v>14</v>
      </c>
      <c r="C658" s="18"/>
      <c r="D658" s="18"/>
      <c r="E658" s="20"/>
      <c r="F658" s="21"/>
      <c r="G658" s="22" t="s">
        <v>11</v>
      </c>
    </row>
    <row r="659" spans="1:7">
      <c r="A659" s="23"/>
      <c r="B659" s="23"/>
      <c r="C659" s="23"/>
      <c r="D659" s="23">
        <v>23097922.25</v>
      </c>
      <c r="E659" s="24" t="s">
        <v>15</v>
      </c>
      <c r="F659" s="25"/>
      <c r="G659" s="26">
        <f>G643</f>
        <v>28582285.439999998</v>
      </c>
    </row>
    <row r="660" spans="1:7">
      <c r="A660" s="27"/>
      <c r="B660" s="27"/>
      <c r="C660" s="27"/>
      <c r="D660" s="27"/>
      <c r="E660" s="28" t="s">
        <v>16</v>
      </c>
      <c r="F660" s="29"/>
      <c r="G660" s="30"/>
    </row>
    <row r="661" spans="1:7">
      <c r="A661" s="27">
        <v>245120</v>
      </c>
      <c r="B661" s="27">
        <v>0</v>
      </c>
      <c r="C661" s="27">
        <f>SUM(A661:B661)</f>
        <v>245120</v>
      </c>
      <c r="D661" s="27">
        <f>G661+D552</f>
        <v>89517.49</v>
      </c>
      <c r="E661" s="28" t="s">
        <v>17</v>
      </c>
      <c r="F661" s="29" t="s">
        <v>18</v>
      </c>
      <c r="G661" s="30">
        <v>5549.38</v>
      </c>
    </row>
    <row r="662" spans="1:7">
      <c r="A662" s="27">
        <v>404550</v>
      </c>
      <c r="B662" s="27">
        <v>0</v>
      </c>
      <c r="C662" s="27">
        <f t="shared" ref="C662:C668" si="38">SUM(A662:B662)</f>
        <v>404550</v>
      </c>
      <c r="D662" s="27">
        <f t="shared" ref="D662:D683" si="39">G662+D553</f>
        <v>120920</v>
      </c>
      <c r="E662" s="28" t="s">
        <v>19</v>
      </c>
      <c r="F662" s="29" t="s">
        <v>20</v>
      </c>
      <c r="G662" s="30">
        <v>12900</v>
      </c>
    </row>
    <row r="663" spans="1:7">
      <c r="A663" s="27">
        <v>133000</v>
      </c>
      <c r="B663" s="27">
        <v>0</v>
      </c>
      <c r="C663" s="27">
        <f t="shared" si="38"/>
        <v>133000</v>
      </c>
      <c r="D663" s="27">
        <f t="shared" si="39"/>
        <v>100652.77</v>
      </c>
      <c r="E663" s="28" t="s">
        <v>21</v>
      </c>
      <c r="F663" s="29" t="s">
        <v>22</v>
      </c>
      <c r="G663" s="30">
        <v>21447.77</v>
      </c>
    </row>
    <row r="664" spans="1:7">
      <c r="A664" s="27">
        <v>0</v>
      </c>
      <c r="B664" s="27">
        <v>0</v>
      </c>
      <c r="C664" s="27">
        <f t="shared" si="38"/>
        <v>0</v>
      </c>
      <c r="D664" s="27">
        <f t="shared" si="39"/>
        <v>0</v>
      </c>
      <c r="E664" s="28" t="s">
        <v>23</v>
      </c>
      <c r="F664" s="29" t="s">
        <v>24</v>
      </c>
      <c r="G664" s="30">
        <v>0</v>
      </c>
    </row>
    <row r="665" spans="1:7">
      <c r="A665" s="27">
        <v>10000</v>
      </c>
      <c r="B665" s="27">
        <v>0</v>
      </c>
      <c r="C665" s="27">
        <f t="shared" si="38"/>
        <v>10000</v>
      </c>
      <c r="D665" s="27">
        <f t="shared" si="39"/>
        <v>1557</v>
      </c>
      <c r="E665" s="28" t="s">
        <v>25</v>
      </c>
      <c r="F665" s="29" t="s">
        <v>26</v>
      </c>
      <c r="G665" s="30">
        <v>120</v>
      </c>
    </row>
    <row r="666" spans="1:7">
      <c r="A666" s="27">
        <v>1000</v>
      </c>
      <c r="B666" s="27">
        <v>0</v>
      </c>
      <c r="C666" s="27">
        <f t="shared" si="38"/>
        <v>1000</v>
      </c>
      <c r="D666" s="27">
        <f t="shared" si="39"/>
        <v>1513</v>
      </c>
      <c r="E666" s="28" t="s">
        <v>27</v>
      </c>
      <c r="F666" s="29" t="s">
        <v>28</v>
      </c>
      <c r="G666" s="30">
        <v>0</v>
      </c>
    </row>
    <row r="667" spans="1:7">
      <c r="A667" s="27">
        <v>16206330</v>
      </c>
      <c r="B667" s="27">
        <v>0</v>
      </c>
      <c r="C667" s="27">
        <f t="shared" si="38"/>
        <v>16206330</v>
      </c>
      <c r="D667" s="27">
        <f t="shared" si="39"/>
        <v>8322594.0999999996</v>
      </c>
      <c r="E667" s="28" t="s">
        <v>29</v>
      </c>
      <c r="F667" s="29" t="s">
        <v>30</v>
      </c>
      <c r="G667" s="30">
        <v>750529.21</v>
      </c>
    </row>
    <row r="668" spans="1:7">
      <c r="A668" s="27">
        <v>30120000</v>
      </c>
      <c r="B668" s="27">
        <v>0</v>
      </c>
      <c r="C668" s="27">
        <f t="shared" si="38"/>
        <v>30120000</v>
      </c>
      <c r="D668" s="27">
        <f t="shared" si="39"/>
        <v>21748315</v>
      </c>
      <c r="E668" s="28" t="s">
        <v>31</v>
      </c>
      <c r="F668" s="29" t="s">
        <v>32</v>
      </c>
      <c r="G668" s="30">
        <v>3804182</v>
      </c>
    </row>
    <row r="669" spans="1:7">
      <c r="A669" s="27"/>
      <c r="B669" s="27"/>
      <c r="C669" s="27"/>
      <c r="D669" s="27">
        <f t="shared" si="39"/>
        <v>445141</v>
      </c>
      <c r="E669" s="28" t="s">
        <v>33</v>
      </c>
      <c r="F669" s="29"/>
      <c r="G669" s="30">
        <v>274580</v>
      </c>
    </row>
    <row r="670" spans="1:7">
      <c r="A670" s="27"/>
      <c r="B670" s="27"/>
      <c r="C670" s="27"/>
      <c r="D670" s="27">
        <f t="shared" si="39"/>
        <v>0</v>
      </c>
      <c r="E670" s="28" t="s">
        <v>34</v>
      </c>
      <c r="F670" s="29"/>
      <c r="G670" s="30">
        <v>0</v>
      </c>
    </row>
    <row r="671" spans="1:7">
      <c r="A671" s="27"/>
      <c r="B671" s="27"/>
      <c r="C671" s="27"/>
      <c r="D671" s="27">
        <f t="shared" si="39"/>
        <v>1282.3200000000002</v>
      </c>
      <c r="E671" s="28" t="s">
        <v>35</v>
      </c>
      <c r="F671" s="29"/>
      <c r="G671" s="30">
        <v>163.86</v>
      </c>
    </row>
    <row r="672" spans="1:7">
      <c r="A672" s="27"/>
      <c r="B672" s="27"/>
      <c r="C672" s="27"/>
      <c r="D672" s="27">
        <f t="shared" si="39"/>
        <v>110399.4</v>
      </c>
      <c r="E672" s="28" t="s">
        <v>36</v>
      </c>
      <c r="F672" s="29"/>
      <c r="G672" s="30">
        <v>17621.560000000001</v>
      </c>
    </row>
    <row r="673" spans="1:7">
      <c r="A673" s="27"/>
      <c r="B673" s="27"/>
      <c r="C673" s="27"/>
      <c r="D673" s="27">
        <f t="shared" si="39"/>
        <v>67019.42</v>
      </c>
      <c r="E673" s="28" t="s">
        <v>37</v>
      </c>
      <c r="F673" s="29"/>
      <c r="G673" s="30">
        <v>1400</v>
      </c>
    </row>
    <row r="674" spans="1:7">
      <c r="A674" s="27"/>
      <c r="B674" s="27"/>
      <c r="C674" s="27"/>
      <c r="D674" s="27">
        <f t="shared" si="39"/>
        <v>5458.5800000000008</v>
      </c>
      <c r="E674" s="28" t="s">
        <v>38</v>
      </c>
      <c r="F674" s="29"/>
      <c r="G674" s="30">
        <v>473.76</v>
      </c>
    </row>
    <row r="675" spans="1:7">
      <c r="A675" s="27"/>
      <c r="B675" s="27"/>
      <c r="C675" s="27"/>
      <c r="D675" s="27">
        <f t="shared" si="39"/>
        <v>2720000</v>
      </c>
      <c r="E675" s="28" t="s">
        <v>39</v>
      </c>
      <c r="F675" s="29"/>
      <c r="G675" s="30">
        <v>0</v>
      </c>
    </row>
    <row r="676" spans="1:7">
      <c r="A676" s="27"/>
      <c r="B676" s="27"/>
      <c r="C676" s="27"/>
      <c r="D676" s="27">
        <f t="shared" si="39"/>
        <v>0</v>
      </c>
      <c r="E676" s="28" t="s">
        <v>40</v>
      </c>
      <c r="F676" s="29"/>
      <c r="G676" s="30">
        <v>0</v>
      </c>
    </row>
    <row r="677" spans="1:7">
      <c r="A677" s="27"/>
      <c r="B677" s="27"/>
      <c r="C677" s="27"/>
      <c r="D677" s="27">
        <f t="shared" si="39"/>
        <v>51128</v>
      </c>
      <c r="E677" s="28" t="s">
        <v>41</v>
      </c>
      <c r="F677" s="29"/>
      <c r="G677" s="30">
        <v>7304</v>
      </c>
    </row>
    <row r="678" spans="1:7">
      <c r="A678" s="27"/>
      <c r="B678" s="27"/>
      <c r="C678" s="27"/>
      <c r="D678" s="27">
        <f t="shared" si="39"/>
        <v>1766396.04</v>
      </c>
      <c r="E678" s="28" t="s">
        <v>42</v>
      </c>
      <c r="F678" s="29"/>
      <c r="G678" s="30">
        <v>216337.75</v>
      </c>
    </row>
    <row r="679" spans="1:7">
      <c r="A679" s="27"/>
      <c r="B679" s="27"/>
      <c r="C679" s="27"/>
      <c r="D679" s="27">
        <f t="shared" si="39"/>
        <v>1158898</v>
      </c>
      <c r="E679" s="28" t="s">
        <v>43</v>
      </c>
      <c r="F679" s="29"/>
      <c r="G679" s="30">
        <f>144800+19200+1800+143200</f>
        <v>309000</v>
      </c>
    </row>
    <row r="680" spans="1:7">
      <c r="A680" s="27"/>
      <c r="B680" s="27"/>
      <c r="C680" s="27"/>
      <c r="D680" s="27">
        <f t="shared" si="39"/>
        <v>10340</v>
      </c>
      <c r="E680" s="28" t="s">
        <v>81</v>
      </c>
      <c r="F680" s="29"/>
      <c r="G680" s="30"/>
    </row>
    <row r="681" spans="1:7">
      <c r="A681" s="27"/>
      <c r="B681" s="27"/>
      <c r="C681" s="27"/>
      <c r="D681" s="27">
        <f t="shared" si="39"/>
        <v>160</v>
      </c>
      <c r="E681" s="28" t="s">
        <v>54</v>
      </c>
      <c r="F681" s="29"/>
      <c r="G681" s="30"/>
    </row>
    <row r="682" spans="1:7">
      <c r="A682" s="27"/>
      <c r="B682" s="27">
        <f>D682</f>
        <v>791500</v>
      </c>
      <c r="C682" s="27">
        <f t="shared" ref="C682:C683" si="40">SUM(A682:B682)</f>
        <v>791500</v>
      </c>
      <c r="D682" s="27">
        <f t="shared" si="39"/>
        <v>791500</v>
      </c>
      <c r="E682" s="28" t="s">
        <v>84</v>
      </c>
      <c r="F682" s="29"/>
      <c r="G682" s="30"/>
    </row>
    <row r="683" spans="1:7">
      <c r="A683" s="27"/>
      <c r="B683" s="27"/>
      <c r="C683" s="27">
        <f t="shared" si="40"/>
        <v>0</v>
      </c>
      <c r="D683" s="27">
        <f t="shared" si="39"/>
        <v>799.37</v>
      </c>
      <c r="E683" s="28" t="s">
        <v>87</v>
      </c>
      <c r="F683" s="29"/>
      <c r="G683" s="30"/>
    </row>
    <row r="684" spans="1:7">
      <c r="A684" s="31"/>
      <c r="B684" s="31"/>
      <c r="C684" s="31"/>
      <c r="D684" s="27"/>
      <c r="E684" s="32"/>
      <c r="F684" s="33"/>
      <c r="G684" s="34"/>
    </row>
    <row r="685" spans="1:7">
      <c r="A685" s="31"/>
      <c r="B685" s="31"/>
      <c r="C685" s="31"/>
      <c r="D685" s="27"/>
      <c r="E685" s="32"/>
      <c r="F685" s="33"/>
      <c r="G685" s="34"/>
    </row>
    <row r="686" spans="1:7">
      <c r="A686" s="31"/>
      <c r="B686" s="31"/>
      <c r="C686" s="31"/>
      <c r="D686" s="27"/>
      <c r="E686" s="32"/>
      <c r="F686" s="33"/>
      <c r="G686" s="34"/>
    </row>
    <row r="687" spans="1:7">
      <c r="A687" s="63"/>
      <c r="B687" s="63"/>
      <c r="C687" s="63"/>
      <c r="D687" s="63"/>
      <c r="E687" s="64"/>
      <c r="F687" s="65"/>
      <c r="G687" s="66"/>
    </row>
    <row r="688" spans="1:7">
      <c r="A688" s="23"/>
      <c r="B688" s="23"/>
      <c r="C688" s="23"/>
      <c r="D688" s="23">
        <f>G688+D575</f>
        <v>16001.84</v>
      </c>
      <c r="E688" s="67" t="s">
        <v>66</v>
      </c>
      <c r="F688" s="25"/>
      <c r="G688" s="26"/>
    </row>
    <row r="689" spans="1:7">
      <c r="A689" s="27"/>
      <c r="B689" s="27"/>
      <c r="C689" s="27"/>
      <c r="D689" s="27">
        <f>G689+D576</f>
        <v>418387.73</v>
      </c>
      <c r="E689" s="28" t="s">
        <v>64</v>
      </c>
      <c r="F689" s="29"/>
      <c r="G689" s="30"/>
    </row>
    <row r="690" spans="1:7">
      <c r="A690" s="27"/>
      <c r="B690" s="27"/>
      <c r="C690" s="27"/>
      <c r="D690" s="27">
        <f>G690+D577</f>
        <v>674560</v>
      </c>
      <c r="E690" s="28" t="s">
        <v>89</v>
      </c>
      <c r="F690" s="29"/>
      <c r="G690" s="30"/>
    </row>
    <row r="691" spans="1:7">
      <c r="A691" s="27"/>
      <c r="B691" s="27"/>
      <c r="C691" s="27"/>
      <c r="D691" s="27">
        <f>G691+D578</f>
        <v>350</v>
      </c>
      <c r="E691" s="28" t="s">
        <v>52</v>
      </c>
      <c r="F691" s="29"/>
      <c r="G691" s="30">
        <v>350</v>
      </c>
    </row>
    <row r="692" spans="1:7">
      <c r="A692" s="27"/>
      <c r="B692" s="27"/>
      <c r="C692" s="27"/>
      <c r="D692" s="27"/>
      <c r="E692" s="28"/>
      <c r="F692" s="29"/>
      <c r="G692" s="30"/>
    </row>
    <row r="693" spans="1:7">
      <c r="A693" s="27"/>
      <c r="B693" s="27"/>
      <c r="C693" s="27"/>
      <c r="D693" s="27"/>
      <c r="E693" s="28"/>
      <c r="F693" s="29"/>
      <c r="G693" s="30"/>
    </row>
    <row r="694" spans="1:7">
      <c r="A694" s="27"/>
      <c r="B694" s="27"/>
      <c r="C694" s="27"/>
      <c r="D694" s="27"/>
      <c r="E694" s="28"/>
      <c r="F694" s="29"/>
      <c r="G694" s="30"/>
    </row>
    <row r="695" spans="1:7">
      <c r="A695" s="27"/>
      <c r="B695" s="27"/>
      <c r="C695" s="27"/>
      <c r="D695" s="27"/>
      <c r="E695" s="28"/>
      <c r="F695" s="29"/>
      <c r="G695" s="30"/>
    </row>
    <row r="696" spans="1:7">
      <c r="A696" s="27"/>
      <c r="B696" s="27"/>
      <c r="C696" s="27"/>
      <c r="D696" s="27"/>
      <c r="E696" s="28"/>
      <c r="F696" s="29"/>
      <c r="G696" s="30"/>
    </row>
    <row r="697" spans="1:7">
      <c r="A697" s="27"/>
      <c r="B697" s="27"/>
      <c r="C697" s="27"/>
      <c r="D697" s="27"/>
      <c r="E697" s="28"/>
      <c r="F697" s="29"/>
      <c r="G697" s="30"/>
    </row>
    <row r="698" spans="1:7">
      <c r="A698" s="27"/>
      <c r="B698" s="27"/>
      <c r="C698" s="27"/>
      <c r="D698" s="27"/>
      <c r="E698" s="28"/>
      <c r="F698" s="29"/>
      <c r="G698" s="30"/>
    </row>
    <row r="699" spans="1:7">
      <c r="A699" s="27"/>
      <c r="B699" s="27"/>
      <c r="C699" s="27"/>
      <c r="D699" s="27"/>
      <c r="E699" s="28"/>
      <c r="F699" s="29"/>
      <c r="G699" s="30"/>
    </row>
    <row r="700" spans="1:7">
      <c r="A700" s="27"/>
      <c r="B700" s="27"/>
      <c r="C700" s="27"/>
      <c r="D700" s="27"/>
      <c r="E700" s="28"/>
      <c r="F700" s="29"/>
      <c r="G700" s="30"/>
    </row>
    <row r="701" spans="1:7">
      <c r="A701" s="27"/>
      <c r="B701" s="27"/>
      <c r="C701" s="27"/>
      <c r="D701" s="27"/>
      <c r="E701" s="28"/>
      <c r="F701" s="29"/>
      <c r="G701" s="30"/>
    </row>
    <row r="702" spans="1:7">
      <c r="A702" s="27"/>
      <c r="B702" s="27"/>
      <c r="C702" s="27"/>
      <c r="D702" s="27"/>
      <c r="E702" s="28"/>
      <c r="F702" s="29"/>
      <c r="G702" s="30"/>
    </row>
    <row r="703" spans="1:7">
      <c r="A703" s="27"/>
      <c r="B703" s="27"/>
      <c r="C703" s="27"/>
      <c r="D703" s="27"/>
      <c r="E703" s="28"/>
      <c r="F703" s="29"/>
      <c r="G703" s="30"/>
    </row>
    <row r="704" spans="1:7">
      <c r="A704" s="27"/>
      <c r="B704" s="27"/>
      <c r="C704" s="27"/>
      <c r="D704" s="27"/>
      <c r="E704" s="28"/>
      <c r="F704" s="29"/>
      <c r="G704" s="30"/>
    </row>
    <row r="705" spans="1:9">
      <c r="A705" s="27"/>
      <c r="B705" s="27"/>
      <c r="C705" s="27"/>
      <c r="D705" s="27"/>
      <c r="E705" s="28"/>
      <c r="F705" s="29"/>
      <c r="G705" s="30"/>
    </row>
    <row r="706" spans="1:9">
      <c r="A706" s="27"/>
      <c r="B706" s="27"/>
      <c r="C706" s="27"/>
      <c r="D706" s="27"/>
      <c r="E706" s="28"/>
      <c r="F706" s="29"/>
      <c r="G706" s="30"/>
    </row>
    <row r="707" spans="1:9">
      <c r="A707" s="27"/>
      <c r="B707" s="27"/>
      <c r="C707" s="27"/>
      <c r="D707" s="27"/>
      <c r="E707" s="28"/>
      <c r="F707" s="29"/>
      <c r="G707" s="30"/>
    </row>
    <row r="708" spans="1:9">
      <c r="A708" s="27"/>
      <c r="B708" s="27"/>
      <c r="C708" s="27"/>
      <c r="D708" s="27"/>
      <c r="E708" s="28"/>
      <c r="F708" s="29"/>
      <c r="G708" s="30"/>
    </row>
    <row r="709" spans="1:9">
      <c r="A709" s="27"/>
      <c r="B709" s="27"/>
      <c r="C709" s="27"/>
      <c r="D709" s="27"/>
      <c r="E709" s="28"/>
      <c r="F709" s="29"/>
      <c r="G709" s="30"/>
    </row>
    <row r="710" spans="1:9">
      <c r="A710" s="27"/>
      <c r="B710" s="27"/>
      <c r="C710" s="27"/>
      <c r="D710" s="27"/>
      <c r="E710" s="28"/>
      <c r="F710" s="29"/>
      <c r="G710" s="30"/>
    </row>
    <row r="711" spans="1:9">
      <c r="A711" s="27"/>
      <c r="B711" s="27"/>
      <c r="C711" s="27"/>
      <c r="D711" s="27"/>
      <c r="E711" s="28"/>
      <c r="F711" s="29"/>
      <c r="G711" s="30"/>
    </row>
    <row r="712" spans="1:9">
      <c r="A712" s="27"/>
      <c r="B712" s="27"/>
      <c r="C712" s="27"/>
      <c r="D712" s="27"/>
      <c r="E712" s="28"/>
      <c r="F712" s="29"/>
      <c r="G712" s="30"/>
    </row>
    <row r="713" spans="1:9">
      <c r="A713" s="27"/>
      <c r="B713" s="27"/>
      <c r="C713" s="27"/>
      <c r="D713" s="27"/>
      <c r="E713" s="28"/>
      <c r="F713" s="29"/>
      <c r="G713" s="30"/>
    </row>
    <row r="714" spans="1:9">
      <c r="A714" s="27"/>
      <c r="B714" s="27"/>
      <c r="C714" s="27"/>
      <c r="D714" s="27"/>
      <c r="E714" s="28"/>
      <c r="F714" s="29"/>
      <c r="G714" s="30"/>
    </row>
    <row r="715" spans="1:9">
      <c r="A715" s="27"/>
      <c r="B715" s="27"/>
      <c r="C715" s="27"/>
      <c r="D715" s="27"/>
      <c r="E715" s="28"/>
      <c r="F715" s="29"/>
      <c r="G715" s="30"/>
    </row>
    <row r="716" spans="1:9">
      <c r="A716" s="27"/>
      <c r="B716" s="27"/>
      <c r="C716" s="27"/>
      <c r="D716" s="27"/>
      <c r="E716" s="28"/>
      <c r="F716" s="29"/>
      <c r="G716" s="30"/>
      <c r="I716" s="3">
        <v>4594728.3600000003</v>
      </c>
    </row>
    <row r="717" spans="1:9">
      <c r="A717" s="27"/>
      <c r="B717" s="27"/>
      <c r="C717" s="27"/>
      <c r="D717" s="27"/>
      <c r="E717" s="28"/>
      <c r="F717" s="29"/>
      <c r="G717" s="30"/>
      <c r="I717" s="3">
        <v>17621.560000000001</v>
      </c>
    </row>
    <row r="718" spans="1:9">
      <c r="A718" s="27"/>
      <c r="B718" s="27"/>
      <c r="C718" s="27"/>
      <c r="D718" s="27"/>
      <c r="E718" s="28"/>
      <c r="F718" s="29"/>
      <c r="G718" s="30"/>
      <c r="I718" s="3">
        <v>7304</v>
      </c>
    </row>
    <row r="719" spans="1:9">
      <c r="A719" s="27"/>
      <c r="B719" s="27"/>
      <c r="C719" s="27"/>
      <c r="D719" s="27"/>
      <c r="E719" s="28"/>
      <c r="F719" s="29"/>
      <c r="G719" s="30"/>
      <c r="I719" s="3">
        <v>216337.75</v>
      </c>
    </row>
    <row r="720" spans="1:9">
      <c r="A720" s="27"/>
      <c r="B720" s="27"/>
      <c r="C720" s="27"/>
      <c r="D720" s="27"/>
      <c r="E720" s="28"/>
      <c r="F720" s="29"/>
      <c r="G720" s="30"/>
      <c r="I720" s="3">
        <v>163.86</v>
      </c>
    </row>
    <row r="721" spans="1:9">
      <c r="A721" s="63"/>
      <c r="B721" s="63"/>
      <c r="C721" s="63"/>
      <c r="D721" s="63"/>
      <c r="E721" s="64"/>
      <c r="F721" s="65"/>
      <c r="G721" s="66"/>
      <c r="I721" s="3">
        <v>1400</v>
      </c>
    </row>
    <row r="722" spans="1:9" ht="24" thickBot="1">
      <c r="A722" s="35">
        <f>SUM(A661:A721)</f>
        <v>47120000</v>
      </c>
      <c r="B722" s="35">
        <f t="shared" ref="B722:D722" si="41">SUM(B661:B721)</f>
        <v>791500</v>
      </c>
      <c r="C722" s="35">
        <f t="shared" si="41"/>
        <v>47911500</v>
      </c>
      <c r="D722" s="35">
        <f t="shared" si="41"/>
        <v>38622891.059999995</v>
      </c>
      <c r="E722" s="36" t="s">
        <v>44</v>
      </c>
      <c r="F722" s="37"/>
      <c r="G722" s="38">
        <f>SUM(G661:G721)</f>
        <v>5421959.29</v>
      </c>
      <c r="I722" s="3">
        <v>473.76</v>
      </c>
    </row>
    <row r="723" spans="1:9" ht="24" thickTop="1">
      <c r="A723" s="39"/>
      <c r="B723" s="39"/>
      <c r="C723" s="39"/>
      <c r="D723" s="39"/>
      <c r="E723" s="40"/>
      <c r="F723" s="41"/>
      <c r="G723" s="42"/>
      <c r="I723" s="3">
        <v>350</v>
      </c>
    </row>
    <row r="724" spans="1:9">
      <c r="A724" s="6" t="s">
        <v>3</v>
      </c>
      <c r="B724" s="6"/>
      <c r="C724" s="6"/>
      <c r="D724" s="6"/>
      <c r="E724" s="7"/>
      <c r="F724" s="8"/>
      <c r="G724" s="9"/>
    </row>
    <row r="725" spans="1:9">
      <c r="A725" s="16" t="s">
        <v>4</v>
      </c>
      <c r="B725" s="16" t="s">
        <v>5</v>
      </c>
      <c r="C725" s="16" t="s">
        <v>6</v>
      </c>
      <c r="D725" s="16" t="s">
        <v>7</v>
      </c>
      <c r="E725" s="11" t="s">
        <v>8</v>
      </c>
      <c r="F725" s="12" t="s">
        <v>9</v>
      </c>
      <c r="G725" s="13" t="s">
        <v>10</v>
      </c>
    </row>
    <row r="726" spans="1:9">
      <c r="A726" s="16" t="s">
        <v>11</v>
      </c>
      <c r="B726" s="16" t="s">
        <v>12</v>
      </c>
      <c r="C726" s="16" t="s">
        <v>11</v>
      </c>
      <c r="D726" s="16" t="s">
        <v>11</v>
      </c>
      <c r="E726" s="17"/>
      <c r="F726" s="12"/>
      <c r="G726" s="13" t="s">
        <v>13</v>
      </c>
    </row>
    <row r="727" spans="1:9">
      <c r="A727" s="18"/>
      <c r="B727" s="19" t="s">
        <v>14</v>
      </c>
      <c r="C727" s="18"/>
      <c r="D727" s="18"/>
      <c r="E727" s="20"/>
      <c r="F727" s="21"/>
      <c r="G727" s="22" t="s">
        <v>11</v>
      </c>
    </row>
    <row r="728" spans="1:9">
      <c r="A728" s="23"/>
      <c r="B728" s="23"/>
      <c r="C728" s="23"/>
      <c r="D728" s="23"/>
      <c r="E728" s="24" t="s">
        <v>45</v>
      </c>
      <c r="F728" s="25"/>
      <c r="G728" s="26"/>
    </row>
    <row r="729" spans="1:9">
      <c r="A729" s="27">
        <f>[1]โอนงบประมาณ!E210</f>
        <v>10948500</v>
      </c>
      <c r="B729" s="27"/>
      <c r="C729" s="27">
        <f>SUM(A729:B729)</f>
        <v>10948500</v>
      </c>
      <c r="D729" s="27">
        <f t="shared" ref="D729:D743" si="42">G729+D621</f>
        <v>5500762</v>
      </c>
      <c r="E729" s="28" t="s">
        <v>46</v>
      </c>
      <c r="F729" s="29" t="s">
        <v>47</v>
      </c>
      <c r="G729" s="30">
        <f>593004+144800+143200</f>
        <v>881004</v>
      </c>
    </row>
    <row r="730" spans="1:9">
      <c r="A730" s="27">
        <f>[1]โอนงบประมาณ!E211</f>
        <v>2484720</v>
      </c>
      <c r="B730" s="27"/>
      <c r="C730" s="27">
        <f t="shared" ref="C730:C738" si="43">SUM(A730:B730)</f>
        <v>2484720</v>
      </c>
      <c r="D730" s="27">
        <f t="shared" si="42"/>
        <v>1449420</v>
      </c>
      <c r="E730" s="28" t="s">
        <v>48</v>
      </c>
      <c r="F730" s="29" t="s">
        <v>49</v>
      </c>
      <c r="G730" s="30">
        <v>207060</v>
      </c>
    </row>
    <row r="731" spans="1:9">
      <c r="A731" s="27">
        <f>[1]โอนงบประมาณ!E212</f>
        <v>11317480</v>
      </c>
      <c r="B731" s="27"/>
      <c r="C731" s="27">
        <f t="shared" si="43"/>
        <v>11317480</v>
      </c>
      <c r="D731" s="27">
        <f t="shared" si="42"/>
        <v>5940565</v>
      </c>
      <c r="E731" s="28" t="s">
        <v>50</v>
      </c>
      <c r="F731" s="29" t="s">
        <v>51</v>
      </c>
      <c r="G731" s="30">
        <v>862375</v>
      </c>
      <c r="I731" s="3">
        <v>2654290.92</v>
      </c>
    </row>
    <row r="732" spans="1:9">
      <c r="A732" s="27">
        <f>[1]โอนงบประมาณ!E213</f>
        <v>646800</v>
      </c>
      <c r="B732" s="27"/>
      <c r="C732" s="27">
        <f t="shared" si="43"/>
        <v>646800</v>
      </c>
      <c r="D732" s="27">
        <f t="shared" si="42"/>
        <v>211300</v>
      </c>
      <c r="E732" s="28" t="s">
        <v>52</v>
      </c>
      <c r="F732" s="29" t="s">
        <v>53</v>
      </c>
      <c r="G732" s="30">
        <v>25000</v>
      </c>
      <c r="I732" s="3">
        <v>-2642010.92</v>
      </c>
    </row>
    <row r="733" spans="1:9">
      <c r="A733" s="27">
        <f>[1]โอนงบประมาณ!E214</f>
        <v>6392500</v>
      </c>
      <c r="B733" s="27"/>
      <c r="C733" s="27">
        <f t="shared" si="43"/>
        <v>6392500</v>
      </c>
      <c r="D733" s="27">
        <f t="shared" si="42"/>
        <v>2644380.8199999998</v>
      </c>
      <c r="E733" s="28" t="s">
        <v>54</v>
      </c>
      <c r="F733" s="29" t="s">
        <v>55</v>
      </c>
      <c r="G733" s="30">
        <f>293351.32+19200+1800</f>
        <v>314351.32</v>
      </c>
    </row>
    <row r="734" spans="1:9">
      <c r="A734" s="27">
        <f>[1]โอนงบประมาณ!E215</f>
        <v>2210000</v>
      </c>
      <c r="B734" s="27"/>
      <c r="C734" s="27">
        <f t="shared" si="43"/>
        <v>2210000</v>
      </c>
      <c r="D734" s="27">
        <f t="shared" si="42"/>
        <v>781109.34</v>
      </c>
      <c r="E734" s="28" t="s">
        <v>56</v>
      </c>
      <c r="F734" s="29" t="s">
        <v>57</v>
      </c>
      <c r="G734" s="30">
        <v>632810.6</v>
      </c>
    </row>
    <row r="735" spans="1:9">
      <c r="A735" s="27">
        <f>[1]โอนงบประมาณ!E216</f>
        <v>314000</v>
      </c>
      <c r="B735" s="27"/>
      <c r="C735" s="27">
        <f t="shared" si="43"/>
        <v>314000</v>
      </c>
      <c r="D735" s="27">
        <f t="shared" si="42"/>
        <v>127133.19</v>
      </c>
      <c r="E735" s="28" t="s">
        <v>58</v>
      </c>
      <c r="F735" s="29" t="s">
        <v>59</v>
      </c>
      <c r="G735" s="30">
        <v>36649.230000000003</v>
      </c>
      <c r="I735" s="3">
        <v>108305</v>
      </c>
    </row>
    <row r="736" spans="1:9">
      <c r="A736" s="27">
        <f>[1]โอนงบประมาณ!E217</f>
        <v>96500</v>
      </c>
      <c r="B736" s="27"/>
      <c r="C736" s="27">
        <f t="shared" si="43"/>
        <v>96500</v>
      </c>
      <c r="D736" s="27">
        <f t="shared" si="42"/>
        <v>58300</v>
      </c>
      <c r="E736" s="28" t="s">
        <v>60</v>
      </c>
      <c r="F736" s="29" t="s">
        <v>61</v>
      </c>
      <c r="G736" s="30">
        <v>0</v>
      </c>
      <c r="I736" s="3">
        <v>71241.06</v>
      </c>
    </row>
    <row r="737" spans="1:9">
      <c r="A737" s="27">
        <f>[1]โอนงบประมาณ!E218</f>
        <v>10097112.27</v>
      </c>
      <c r="B737" s="27">
        <v>779000</v>
      </c>
      <c r="C737" s="27">
        <f t="shared" si="43"/>
        <v>10876112.27</v>
      </c>
      <c r="D737" s="27">
        <f t="shared" si="42"/>
        <v>2506000</v>
      </c>
      <c r="E737" s="28" t="s">
        <v>62</v>
      </c>
      <c r="F737" s="29" t="s">
        <v>63</v>
      </c>
      <c r="G737" s="30">
        <v>1549000</v>
      </c>
      <c r="I737" s="3">
        <v>7304</v>
      </c>
    </row>
    <row r="738" spans="1:9">
      <c r="A738" s="27">
        <f>[1]โอนงบประมาณ!E219</f>
        <v>2612387.73</v>
      </c>
      <c r="B738" s="27"/>
      <c r="C738" s="27">
        <f t="shared" si="43"/>
        <v>2612387.73</v>
      </c>
      <c r="D738" s="27">
        <f t="shared" si="42"/>
        <v>1756775.46</v>
      </c>
      <c r="E738" s="28" t="s">
        <v>64</v>
      </c>
      <c r="F738" s="29" t="s">
        <v>65</v>
      </c>
      <c r="G738" s="30"/>
      <c r="I738" s="3">
        <v>216337.75</v>
      </c>
    </row>
    <row r="739" spans="1:9">
      <c r="A739" s="27">
        <f>[1]โอนงบประมาณ!E220</f>
        <v>0</v>
      </c>
      <c r="B739" s="27"/>
      <c r="C739" s="27"/>
      <c r="D739" s="27">
        <f t="shared" si="42"/>
        <v>0</v>
      </c>
      <c r="E739" s="28" t="s">
        <v>66</v>
      </c>
      <c r="F739" s="29" t="s">
        <v>67</v>
      </c>
      <c r="G739" s="30"/>
    </row>
    <row r="740" spans="1:9">
      <c r="A740" s="27"/>
      <c r="B740" s="27"/>
      <c r="C740" s="27"/>
      <c r="D740" s="27">
        <f t="shared" si="42"/>
        <v>1422368</v>
      </c>
      <c r="E740" s="28" t="s">
        <v>43</v>
      </c>
      <c r="F740" s="29" t="s">
        <v>68</v>
      </c>
      <c r="G740" s="30">
        <v>358290</v>
      </c>
      <c r="I740" s="3">
        <f>SUM(I735:I739)</f>
        <v>403187.81</v>
      </c>
    </row>
    <row r="741" spans="1:9">
      <c r="A741" s="27"/>
      <c r="B741" s="27"/>
      <c r="C741" s="27"/>
      <c r="D741" s="27">
        <f t="shared" si="42"/>
        <v>8255178.5999999996</v>
      </c>
      <c r="E741" s="28" t="s">
        <v>69</v>
      </c>
      <c r="F741" s="29" t="s">
        <v>70</v>
      </c>
      <c r="G741" s="30"/>
    </row>
    <row r="742" spans="1:9">
      <c r="A742" s="27"/>
      <c r="B742" s="27"/>
      <c r="C742" s="27"/>
      <c r="D742" s="27">
        <f t="shared" si="42"/>
        <v>2333004.13</v>
      </c>
      <c r="E742" s="28" t="s">
        <v>71</v>
      </c>
      <c r="F742" s="29" t="s">
        <v>72</v>
      </c>
      <c r="G742" s="30">
        <f>71241.06+108305+7304+216337.75</f>
        <v>403187.81</v>
      </c>
    </row>
    <row r="743" spans="1:9">
      <c r="A743" s="27"/>
      <c r="B743" s="27"/>
      <c r="C743" s="27"/>
      <c r="D743" s="27">
        <f t="shared" si="42"/>
        <v>0</v>
      </c>
      <c r="E743" s="28" t="s">
        <v>74</v>
      </c>
      <c r="F743" s="29"/>
      <c r="G743" s="30"/>
    </row>
    <row r="744" spans="1:9">
      <c r="A744" s="27"/>
      <c r="B744" s="27"/>
      <c r="C744" s="27"/>
      <c r="D744" s="27"/>
      <c r="E744" s="28"/>
      <c r="F744" s="29"/>
      <c r="G744" s="30"/>
    </row>
    <row r="745" spans="1:9">
      <c r="A745" s="27"/>
      <c r="B745" s="27"/>
      <c r="C745" s="27"/>
      <c r="D745" s="27"/>
      <c r="E745" s="28"/>
      <c r="F745" s="29"/>
      <c r="G745" s="30"/>
    </row>
    <row r="746" spans="1:9">
      <c r="A746" s="31"/>
      <c r="B746" s="31"/>
      <c r="C746" s="31"/>
      <c r="D746" s="31"/>
      <c r="E746" s="28"/>
      <c r="F746" s="33"/>
      <c r="G746" s="34"/>
    </row>
    <row r="747" spans="1:9">
      <c r="A747" s="43">
        <f>SUM(A729:A746)</f>
        <v>47119999.999999993</v>
      </c>
      <c r="B747" s="43">
        <f t="shared" ref="B747:C747" si="44">SUM(B729:B746)</f>
        <v>779000</v>
      </c>
      <c r="C747" s="43">
        <f t="shared" si="44"/>
        <v>47898999.999999993</v>
      </c>
      <c r="D747" s="43">
        <f>SUM(D729:D746)</f>
        <v>32986296.540000003</v>
      </c>
      <c r="E747" s="44" t="s">
        <v>75</v>
      </c>
      <c r="F747" s="45"/>
      <c r="G747" s="46">
        <f>SUM(G729:G746)</f>
        <v>5269727.96</v>
      </c>
    </row>
    <row r="748" spans="1:9">
      <c r="A748" s="15"/>
      <c r="B748" s="15"/>
      <c r="C748" s="15"/>
      <c r="D748" s="23">
        <f>D722-D747</f>
        <v>5636594.5199999921</v>
      </c>
      <c r="E748" s="47" t="s">
        <v>76</v>
      </c>
      <c r="F748" s="48"/>
      <c r="G748" s="26">
        <f>G722-G747</f>
        <v>152231.33000000007</v>
      </c>
    </row>
    <row r="749" spans="1:9">
      <c r="A749" s="15"/>
      <c r="B749" s="15"/>
      <c r="C749" s="15"/>
      <c r="D749" s="27"/>
      <c r="E749" s="47" t="s">
        <v>77</v>
      </c>
      <c r="F749" s="48"/>
      <c r="G749" s="30"/>
    </row>
    <row r="750" spans="1:9">
      <c r="A750" s="15"/>
      <c r="B750" s="15"/>
      <c r="C750" s="15"/>
      <c r="D750" s="31"/>
      <c r="E750" s="47" t="s">
        <v>78</v>
      </c>
      <c r="F750" s="48"/>
      <c r="G750" s="34"/>
    </row>
    <row r="751" spans="1:9" ht="24" thickBot="1">
      <c r="A751" s="15"/>
      <c r="B751" s="15"/>
      <c r="C751" s="15"/>
      <c r="D751" s="35">
        <f>D659+D748</f>
        <v>28734516.769999992</v>
      </c>
      <c r="E751" s="47" t="s">
        <v>79</v>
      </c>
      <c r="F751" s="48"/>
      <c r="G751" s="38">
        <f>G659+G748</f>
        <v>28734516.769999996</v>
      </c>
    </row>
    <row r="752" spans="1:9" ht="24" thickTop="1"/>
    <row r="754" spans="1:7">
      <c r="A754" s="51"/>
      <c r="B754" s="51"/>
      <c r="C754" s="51"/>
      <c r="D754" s="51"/>
      <c r="E754" s="52"/>
      <c r="F754" s="53"/>
      <c r="G754" s="51"/>
    </row>
    <row r="755" spans="1:7">
      <c r="A755" s="51"/>
      <c r="B755" s="51"/>
      <c r="C755" s="51"/>
      <c r="D755" s="51"/>
      <c r="E755" s="52"/>
      <c r="F755" s="53"/>
      <c r="G755" s="51"/>
    </row>
    <row r="756" spans="1:7">
      <c r="A756" s="51"/>
      <c r="B756" s="51"/>
      <c r="C756" s="51"/>
      <c r="D756" s="51"/>
      <c r="E756" s="52"/>
      <c r="F756" s="53"/>
      <c r="G756" s="54"/>
    </row>
    <row r="757" spans="1:7">
      <c r="A757" s="56"/>
      <c r="B757" s="56"/>
      <c r="C757" s="56"/>
      <c r="D757" s="56"/>
      <c r="E757" s="57"/>
      <c r="F757" s="58"/>
      <c r="G757" s="56"/>
    </row>
    <row r="760" spans="1:7">
      <c r="A760" s="1" t="s">
        <v>0</v>
      </c>
      <c r="B760" s="1"/>
      <c r="C760" s="1"/>
      <c r="D760" s="1"/>
      <c r="E760" s="1"/>
      <c r="F760" s="1"/>
      <c r="G760" s="1"/>
    </row>
    <row r="761" spans="1:7">
      <c r="A761" s="1" t="s">
        <v>1</v>
      </c>
      <c r="B761" s="1"/>
      <c r="C761" s="1"/>
      <c r="D761" s="1"/>
      <c r="E761" s="1"/>
      <c r="F761" s="1"/>
      <c r="G761" s="1"/>
    </row>
    <row r="762" spans="1:7">
      <c r="A762" s="4" t="s">
        <v>91</v>
      </c>
      <c r="B762" s="4"/>
      <c r="C762" s="4"/>
      <c r="D762" s="4"/>
      <c r="E762" s="4"/>
      <c r="F762" s="4"/>
      <c r="G762" s="4"/>
    </row>
    <row r="763" spans="1:7">
      <c r="A763" s="5" t="s">
        <v>3</v>
      </c>
      <c r="B763" s="6"/>
      <c r="C763" s="6"/>
      <c r="D763" s="6"/>
      <c r="E763" s="7"/>
      <c r="F763" s="8"/>
      <c r="G763" s="9"/>
    </row>
    <row r="764" spans="1:7">
      <c r="A764" s="10" t="s">
        <v>4</v>
      </c>
      <c r="B764" s="10" t="s">
        <v>5</v>
      </c>
      <c r="C764" s="10" t="s">
        <v>6</v>
      </c>
      <c r="D764" s="10" t="s">
        <v>7</v>
      </c>
      <c r="E764" s="11" t="s">
        <v>8</v>
      </c>
      <c r="F764" s="12" t="s">
        <v>9</v>
      </c>
      <c r="G764" s="13" t="s">
        <v>10</v>
      </c>
    </row>
    <row r="765" spans="1:7">
      <c r="A765" s="16" t="s">
        <v>11</v>
      </c>
      <c r="B765" s="16" t="s">
        <v>12</v>
      </c>
      <c r="C765" s="16" t="s">
        <v>11</v>
      </c>
      <c r="D765" s="16" t="s">
        <v>11</v>
      </c>
      <c r="E765" s="17"/>
      <c r="F765" s="12"/>
      <c r="G765" s="13" t="s">
        <v>13</v>
      </c>
    </row>
    <row r="766" spans="1:7">
      <c r="A766" s="18"/>
      <c r="B766" s="19" t="s">
        <v>14</v>
      </c>
      <c r="C766" s="18"/>
      <c r="D766" s="18"/>
      <c r="E766" s="20"/>
      <c r="F766" s="21"/>
      <c r="G766" s="22" t="s">
        <v>11</v>
      </c>
    </row>
    <row r="767" spans="1:7">
      <c r="A767" s="23"/>
      <c r="B767" s="23"/>
      <c r="C767" s="23"/>
      <c r="D767" s="23">
        <v>23097922.25</v>
      </c>
      <c r="E767" s="24" t="s">
        <v>15</v>
      </c>
      <c r="F767" s="25"/>
      <c r="G767" s="26">
        <f>G751</f>
        <v>28734516.769999996</v>
      </c>
    </row>
    <row r="768" spans="1:7">
      <c r="A768" s="27"/>
      <c r="B768" s="27"/>
      <c r="C768" s="27"/>
      <c r="D768" s="27"/>
      <c r="E768" s="28" t="s">
        <v>16</v>
      </c>
      <c r="F768" s="29"/>
      <c r="G768" s="30"/>
    </row>
    <row r="769" spans="1:7">
      <c r="A769" s="27">
        <v>245120</v>
      </c>
      <c r="B769" s="27">
        <v>0</v>
      </c>
      <c r="C769" s="27">
        <f>SUM(A769:B769)</f>
        <v>245120</v>
      </c>
      <c r="D769" s="27">
        <f>G769+D661</f>
        <v>109410.78</v>
      </c>
      <c r="E769" s="28" t="s">
        <v>17</v>
      </c>
      <c r="F769" s="29" t="s">
        <v>18</v>
      </c>
      <c r="G769" s="30">
        <v>19893.29</v>
      </c>
    </row>
    <row r="770" spans="1:7">
      <c r="A770" s="27">
        <v>404550</v>
      </c>
      <c r="B770" s="27">
        <v>0</v>
      </c>
      <c r="C770" s="27">
        <f t="shared" ref="C770:C776" si="45">SUM(A770:B770)</f>
        <v>404550</v>
      </c>
      <c r="D770" s="27">
        <f t="shared" ref="D770:D801" si="46">G770+D662</f>
        <v>136540</v>
      </c>
      <c r="E770" s="28" t="s">
        <v>19</v>
      </c>
      <c r="F770" s="29" t="s">
        <v>20</v>
      </c>
      <c r="G770" s="30">
        <v>15620</v>
      </c>
    </row>
    <row r="771" spans="1:7">
      <c r="A771" s="27">
        <v>133000</v>
      </c>
      <c r="B771" s="27">
        <v>0</v>
      </c>
      <c r="C771" s="27">
        <f t="shared" si="45"/>
        <v>133000</v>
      </c>
      <c r="D771" s="27">
        <f t="shared" si="46"/>
        <v>108569.21</v>
      </c>
      <c r="E771" s="28" t="s">
        <v>21</v>
      </c>
      <c r="F771" s="29" t="s">
        <v>22</v>
      </c>
      <c r="G771" s="30">
        <v>7916.44</v>
      </c>
    </row>
    <row r="772" spans="1:7">
      <c r="A772" s="27">
        <v>0</v>
      </c>
      <c r="B772" s="27">
        <v>0</v>
      </c>
      <c r="C772" s="27">
        <f t="shared" si="45"/>
        <v>0</v>
      </c>
      <c r="D772" s="27">
        <f t="shared" si="46"/>
        <v>0</v>
      </c>
      <c r="E772" s="28" t="s">
        <v>23</v>
      </c>
      <c r="F772" s="29" t="s">
        <v>24</v>
      </c>
      <c r="G772" s="30">
        <v>0</v>
      </c>
    </row>
    <row r="773" spans="1:7">
      <c r="A773" s="27">
        <v>10000</v>
      </c>
      <c r="B773" s="27">
        <v>0</v>
      </c>
      <c r="C773" s="27">
        <f t="shared" si="45"/>
        <v>10000</v>
      </c>
      <c r="D773" s="27">
        <f t="shared" si="46"/>
        <v>1607</v>
      </c>
      <c r="E773" s="28" t="s">
        <v>25</v>
      </c>
      <c r="F773" s="29" t="s">
        <v>26</v>
      </c>
      <c r="G773" s="30">
        <v>50</v>
      </c>
    </row>
    <row r="774" spans="1:7">
      <c r="A774" s="27">
        <v>1000</v>
      </c>
      <c r="B774" s="27">
        <v>0</v>
      </c>
      <c r="C774" s="27">
        <f t="shared" si="45"/>
        <v>1000</v>
      </c>
      <c r="D774" s="27">
        <f t="shared" si="46"/>
        <v>1513</v>
      </c>
      <c r="E774" s="28" t="s">
        <v>27</v>
      </c>
      <c r="F774" s="29" t="s">
        <v>28</v>
      </c>
      <c r="G774" s="30">
        <v>0</v>
      </c>
    </row>
    <row r="775" spans="1:7">
      <c r="A775" s="27">
        <v>16206330</v>
      </c>
      <c r="B775" s="27">
        <v>0</v>
      </c>
      <c r="C775" s="27">
        <f t="shared" si="45"/>
        <v>16206330</v>
      </c>
      <c r="D775" s="27">
        <f t="shared" si="46"/>
        <v>10747691.779999999</v>
      </c>
      <c r="E775" s="28" t="s">
        <v>29</v>
      </c>
      <c r="F775" s="29" t="s">
        <v>30</v>
      </c>
      <c r="G775" s="30">
        <v>2425097.6800000002</v>
      </c>
    </row>
    <row r="776" spans="1:7">
      <c r="A776" s="27">
        <v>30120000</v>
      </c>
      <c r="B776" s="27">
        <v>0</v>
      </c>
      <c r="C776" s="27">
        <f t="shared" si="45"/>
        <v>30120000</v>
      </c>
      <c r="D776" s="27">
        <f t="shared" si="46"/>
        <v>21748315</v>
      </c>
      <c r="E776" s="28" t="s">
        <v>31</v>
      </c>
      <c r="F776" s="29" t="s">
        <v>32</v>
      </c>
      <c r="G776" s="30"/>
    </row>
    <row r="777" spans="1:7">
      <c r="A777" s="27"/>
      <c r="B777" s="27"/>
      <c r="C777" s="27"/>
      <c r="D777" s="27">
        <f t="shared" si="46"/>
        <v>445141</v>
      </c>
      <c r="E777" s="28" t="s">
        <v>33</v>
      </c>
      <c r="F777" s="29"/>
      <c r="G777" s="30"/>
    </row>
    <row r="778" spans="1:7">
      <c r="A778" s="27"/>
      <c r="B778" s="27"/>
      <c r="C778" s="27"/>
      <c r="D778" s="27">
        <f t="shared" si="46"/>
        <v>0</v>
      </c>
      <c r="E778" s="28" t="s">
        <v>34</v>
      </c>
      <c r="F778" s="29"/>
      <c r="G778" s="30"/>
    </row>
    <row r="779" spans="1:7">
      <c r="A779" s="27"/>
      <c r="B779" s="27"/>
      <c r="C779" s="27"/>
      <c r="D779" s="27">
        <f t="shared" si="46"/>
        <v>2036.94</v>
      </c>
      <c r="E779" s="28" t="s">
        <v>35</v>
      </c>
      <c r="F779" s="29"/>
      <c r="G779" s="30">
        <v>754.62</v>
      </c>
    </row>
    <row r="780" spans="1:7">
      <c r="A780" s="27"/>
      <c r="B780" s="27"/>
      <c r="C780" s="27"/>
      <c r="D780" s="27">
        <f t="shared" si="46"/>
        <v>119798.60999999999</v>
      </c>
      <c r="E780" s="28" t="s">
        <v>36</v>
      </c>
      <c r="F780" s="29"/>
      <c r="G780" s="30">
        <v>9399.2099999999991</v>
      </c>
    </row>
    <row r="781" spans="1:7">
      <c r="A781" s="27"/>
      <c r="B781" s="27"/>
      <c r="C781" s="27"/>
      <c r="D781" s="27">
        <f t="shared" si="46"/>
        <v>68419.42</v>
      </c>
      <c r="E781" s="28" t="s">
        <v>37</v>
      </c>
      <c r="F781" s="29"/>
      <c r="G781" s="30">
        <v>1400</v>
      </c>
    </row>
    <row r="782" spans="1:7">
      <c r="A782" s="27"/>
      <c r="B782" s="27"/>
      <c r="C782" s="27"/>
      <c r="D782" s="27">
        <f t="shared" si="46"/>
        <v>9415.9800000000014</v>
      </c>
      <c r="E782" s="28" t="s">
        <v>38</v>
      </c>
      <c r="F782" s="29"/>
      <c r="G782" s="30">
        <v>3957.4</v>
      </c>
    </row>
    <row r="783" spans="1:7">
      <c r="A783" s="27"/>
      <c r="B783" s="27"/>
      <c r="C783" s="27"/>
      <c r="D783" s="27">
        <f t="shared" si="46"/>
        <v>2720000</v>
      </c>
      <c r="E783" s="28" t="s">
        <v>39</v>
      </c>
      <c r="F783" s="29"/>
      <c r="G783" s="30">
        <v>0</v>
      </c>
    </row>
    <row r="784" spans="1:7">
      <c r="A784" s="27"/>
      <c r="B784" s="27"/>
      <c r="C784" s="27"/>
      <c r="D784" s="27">
        <f t="shared" si="46"/>
        <v>0</v>
      </c>
      <c r="E784" s="28" t="s">
        <v>40</v>
      </c>
      <c r="F784" s="29"/>
      <c r="G784" s="30">
        <v>0</v>
      </c>
    </row>
    <row r="785" spans="1:7">
      <c r="A785" s="27"/>
      <c r="B785" s="27"/>
      <c r="C785" s="27"/>
      <c r="D785" s="27">
        <f t="shared" si="46"/>
        <v>58432</v>
      </c>
      <c r="E785" s="28" t="s">
        <v>41</v>
      </c>
      <c r="F785" s="29"/>
      <c r="G785" s="30">
        <v>7304</v>
      </c>
    </row>
    <row r="786" spans="1:7">
      <c r="A786" s="27"/>
      <c r="B786" s="27"/>
      <c r="C786" s="27"/>
      <c r="D786" s="27">
        <f t="shared" si="46"/>
        <v>1983085.04</v>
      </c>
      <c r="E786" s="28" t="s">
        <v>42</v>
      </c>
      <c r="F786" s="29"/>
      <c r="G786" s="30">
        <v>216689</v>
      </c>
    </row>
    <row r="787" spans="1:7">
      <c r="A787" s="27"/>
      <c r="B787" s="27"/>
      <c r="C787" s="27"/>
      <c r="D787" s="27">
        <f t="shared" si="46"/>
        <v>1162498</v>
      </c>
      <c r="E787" s="28" t="s">
        <v>43</v>
      </c>
      <c r="F787" s="29"/>
      <c r="G787" s="30">
        <v>3600</v>
      </c>
    </row>
    <row r="788" spans="1:7">
      <c r="A788" s="27"/>
      <c r="B788" s="27"/>
      <c r="C788" s="27"/>
      <c r="D788" s="27">
        <f t="shared" si="46"/>
        <v>11120</v>
      </c>
      <c r="E788" s="28" t="s">
        <v>81</v>
      </c>
      <c r="F788" s="29"/>
      <c r="G788" s="30">
        <v>780</v>
      </c>
    </row>
    <row r="789" spans="1:7">
      <c r="A789" s="27"/>
      <c r="B789" s="27"/>
      <c r="C789" s="27"/>
      <c r="D789" s="27">
        <f t="shared" si="46"/>
        <v>160</v>
      </c>
      <c r="E789" s="28" t="s">
        <v>54</v>
      </c>
      <c r="F789" s="29"/>
      <c r="G789" s="30"/>
    </row>
    <row r="790" spans="1:7">
      <c r="A790" s="27"/>
      <c r="B790" s="27">
        <f>D790</f>
        <v>791500</v>
      </c>
      <c r="C790" s="27">
        <f t="shared" ref="C790:C791" si="47">SUM(A790:B790)</f>
        <v>791500</v>
      </c>
      <c r="D790" s="27">
        <f t="shared" si="46"/>
        <v>791500</v>
      </c>
      <c r="E790" s="28" t="s">
        <v>84</v>
      </c>
      <c r="F790" s="29"/>
      <c r="G790" s="30"/>
    </row>
    <row r="791" spans="1:7">
      <c r="A791" s="27"/>
      <c r="B791" s="27"/>
      <c r="C791" s="27">
        <f t="shared" si="47"/>
        <v>0</v>
      </c>
      <c r="D791" s="27">
        <f t="shared" si="46"/>
        <v>799.37</v>
      </c>
      <c r="E791" s="28" t="s">
        <v>87</v>
      </c>
      <c r="F791" s="29"/>
      <c r="G791" s="30"/>
    </row>
    <row r="792" spans="1:7">
      <c r="A792" s="31"/>
      <c r="B792" s="31"/>
      <c r="C792" s="31"/>
      <c r="D792" s="27"/>
      <c r="E792" s="67"/>
      <c r="F792" s="33"/>
      <c r="G792" s="34"/>
    </row>
    <row r="793" spans="1:7">
      <c r="A793" s="31"/>
      <c r="B793" s="31"/>
      <c r="C793" s="31"/>
      <c r="D793" s="27"/>
      <c r="E793" s="32"/>
      <c r="F793" s="33"/>
      <c r="G793" s="34"/>
    </row>
    <row r="794" spans="1:7">
      <c r="A794" s="31"/>
      <c r="B794" s="31"/>
      <c r="C794" s="31"/>
      <c r="D794" s="27"/>
      <c r="E794" s="32"/>
      <c r="F794" s="33"/>
      <c r="G794" s="34"/>
    </row>
    <row r="795" spans="1:7">
      <c r="A795" s="63"/>
      <c r="B795" s="63"/>
      <c r="C795" s="63"/>
      <c r="D795" s="27"/>
      <c r="E795" s="64"/>
      <c r="F795" s="65"/>
      <c r="G795" s="66"/>
    </row>
    <row r="796" spans="1:7">
      <c r="A796" s="23"/>
      <c r="B796" s="23"/>
      <c r="C796" s="23"/>
      <c r="D796" s="27">
        <f t="shared" si="46"/>
        <v>16001.84</v>
      </c>
      <c r="E796" s="67" t="s">
        <v>66</v>
      </c>
      <c r="F796" s="25"/>
      <c r="G796" s="26"/>
    </row>
    <row r="797" spans="1:7">
      <c r="A797" s="27"/>
      <c r="B797" s="27"/>
      <c r="C797" s="27"/>
      <c r="D797" s="27">
        <f t="shared" si="46"/>
        <v>418387.73</v>
      </c>
      <c r="E797" s="28" t="s">
        <v>64</v>
      </c>
      <c r="F797" s="29"/>
      <c r="G797" s="30"/>
    </row>
    <row r="798" spans="1:7">
      <c r="A798" s="27"/>
      <c r="B798" s="27"/>
      <c r="C798" s="27"/>
      <c r="D798" s="27">
        <f t="shared" si="46"/>
        <v>674560</v>
      </c>
      <c r="E798" s="28" t="s">
        <v>89</v>
      </c>
      <c r="F798" s="29"/>
      <c r="G798" s="30"/>
    </row>
    <row r="799" spans="1:7">
      <c r="A799" s="27"/>
      <c r="B799" s="27"/>
      <c r="C799" s="27"/>
      <c r="D799" s="27">
        <f t="shared" si="46"/>
        <v>350</v>
      </c>
      <c r="E799" s="28" t="s">
        <v>52</v>
      </c>
      <c r="F799" s="29"/>
      <c r="G799" s="30"/>
    </row>
    <row r="800" spans="1:7">
      <c r="A800" s="27"/>
      <c r="B800" s="27"/>
      <c r="C800" s="27"/>
      <c r="D800" s="27">
        <f t="shared" si="46"/>
        <v>1800</v>
      </c>
      <c r="E800" s="28" t="s">
        <v>46</v>
      </c>
      <c r="F800" s="29"/>
      <c r="G800" s="30">
        <v>1800</v>
      </c>
    </row>
    <row r="801" spans="1:7">
      <c r="A801" s="27"/>
      <c r="B801" s="27"/>
      <c r="C801" s="27"/>
      <c r="D801" s="27">
        <f t="shared" si="46"/>
        <v>5426.16</v>
      </c>
      <c r="E801" s="28" t="s">
        <v>58</v>
      </c>
      <c r="F801" s="29"/>
      <c r="G801" s="30">
        <v>5426.16</v>
      </c>
    </row>
    <row r="802" spans="1:7">
      <c r="A802" s="27"/>
      <c r="B802" s="27"/>
      <c r="C802" s="27"/>
      <c r="D802" s="27"/>
      <c r="E802" s="28"/>
      <c r="F802" s="29"/>
      <c r="G802" s="30"/>
    </row>
    <row r="803" spans="1:7">
      <c r="A803" s="27"/>
      <c r="B803" s="27"/>
      <c r="C803" s="27"/>
      <c r="D803" s="27"/>
      <c r="E803" s="28"/>
      <c r="F803" s="29"/>
      <c r="G803" s="30"/>
    </row>
    <row r="804" spans="1:7">
      <c r="A804" s="27"/>
      <c r="B804" s="27"/>
      <c r="C804" s="27"/>
      <c r="D804" s="27"/>
      <c r="E804" s="28"/>
      <c r="F804" s="29"/>
      <c r="G804" s="30"/>
    </row>
    <row r="805" spans="1:7">
      <c r="A805" s="27"/>
      <c r="B805" s="27"/>
      <c r="C805" s="27"/>
      <c r="D805" s="27"/>
      <c r="E805" s="28"/>
      <c r="F805" s="29"/>
      <c r="G805" s="30"/>
    </row>
    <row r="806" spans="1:7">
      <c r="A806" s="27"/>
      <c r="B806" s="27"/>
      <c r="C806" s="27"/>
      <c r="D806" s="27"/>
      <c r="E806" s="28"/>
      <c r="F806" s="29"/>
      <c r="G806" s="30"/>
    </row>
    <row r="807" spans="1:7">
      <c r="A807" s="27"/>
      <c r="B807" s="27"/>
      <c r="C807" s="27"/>
      <c r="D807" s="27"/>
      <c r="E807" s="28"/>
      <c r="F807" s="29"/>
      <c r="G807" s="30"/>
    </row>
    <row r="808" spans="1:7">
      <c r="A808" s="27"/>
      <c r="B808" s="27"/>
      <c r="C808" s="27"/>
      <c r="D808" s="27"/>
      <c r="E808" s="28"/>
      <c r="F808" s="29"/>
      <c r="G808" s="30"/>
    </row>
    <row r="809" spans="1:7">
      <c r="A809" s="27"/>
      <c r="B809" s="27"/>
      <c r="C809" s="27"/>
      <c r="D809" s="27"/>
      <c r="E809" s="28"/>
      <c r="F809" s="29"/>
      <c r="G809" s="30"/>
    </row>
    <row r="810" spans="1:7">
      <c r="A810" s="27"/>
      <c r="B810" s="27"/>
      <c r="C810" s="27"/>
      <c r="D810" s="27"/>
      <c r="E810" s="28"/>
      <c r="F810" s="29"/>
      <c r="G810" s="30"/>
    </row>
    <row r="811" spans="1:7">
      <c r="A811" s="27"/>
      <c r="B811" s="27"/>
      <c r="C811" s="27"/>
      <c r="D811" s="27"/>
      <c r="E811" s="28"/>
      <c r="F811" s="29"/>
      <c r="G811" s="30"/>
    </row>
    <row r="812" spans="1:7">
      <c r="A812" s="27"/>
      <c r="B812" s="27"/>
      <c r="C812" s="27"/>
      <c r="D812" s="27"/>
      <c r="E812" s="28"/>
      <c r="F812" s="29"/>
      <c r="G812" s="30"/>
    </row>
    <row r="813" spans="1:7">
      <c r="A813" s="27"/>
      <c r="B813" s="27"/>
      <c r="C813" s="27"/>
      <c r="D813" s="27"/>
      <c r="E813" s="28"/>
      <c r="F813" s="29"/>
      <c r="G813" s="30"/>
    </row>
    <row r="814" spans="1:7">
      <c r="A814" s="27"/>
      <c r="B814" s="27"/>
      <c r="C814" s="27"/>
      <c r="D814" s="27"/>
      <c r="E814" s="28"/>
      <c r="F814" s="29"/>
      <c r="G814" s="30"/>
    </row>
    <row r="815" spans="1:7">
      <c r="A815" s="27"/>
      <c r="B815" s="27"/>
      <c r="C815" s="27"/>
      <c r="D815" s="27"/>
      <c r="E815" s="28"/>
      <c r="F815" s="29"/>
      <c r="G815" s="30"/>
    </row>
    <row r="816" spans="1:7">
      <c r="A816" s="27"/>
      <c r="B816" s="27"/>
      <c r="C816" s="27"/>
      <c r="D816" s="27"/>
      <c r="E816" s="28"/>
      <c r="F816" s="29"/>
      <c r="G816" s="30"/>
    </row>
    <row r="817" spans="1:7">
      <c r="A817" s="27"/>
      <c r="B817" s="27"/>
      <c r="C817" s="27"/>
      <c r="D817" s="27"/>
      <c r="E817" s="28"/>
      <c r="F817" s="29"/>
      <c r="G817" s="30"/>
    </row>
    <row r="818" spans="1:7">
      <c r="A818" s="27"/>
      <c r="B818" s="27"/>
      <c r="C818" s="27"/>
      <c r="D818" s="27"/>
      <c r="E818" s="28"/>
      <c r="F818" s="29"/>
      <c r="G818" s="30"/>
    </row>
    <row r="819" spans="1:7">
      <c r="A819" s="27"/>
      <c r="B819" s="27"/>
      <c r="C819" s="27"/>
      <c r="D819" s="27"/>
      <c r="E819" s="28"/>
      <c r="F819" s="29"/>
      <c r="G819" s="30"/>
    </row>
    <row r="820" spans="1:7">
      <c r="A820" s="27"/>
      <c r="B820" s="27"/>
      <c r="C820" s="27"/>
      <c r="D820" s="27"/>
      <c r="E820" s="28"/>
      <c r="F820" s="29"/>
      <c r="G820" s="30"/>
    </row>
    <row r="821" spans="1:7">
      <c r="A821" s="27"/>
      <c r="B821" s="27"/>
      <c r="C821" s="27"/>
      <c r="D821" s="27"/>
      <c r="E821" s="28"/>
      <c r="F821" s="29"/>
      <c r="G821" s="30"/>
    </row>
    <row r="822" spans="1:7">
      <c r="A822" s="27"/>
      <c r="B822" s="27"/>
      <c r="C822" s="27"/>
      <c r="D822" s="27"/>
      <c r="E822" s="28"/>
      <c r="F822" s="29"/>
      <c r="G822" s="30"/>
    </row>
    <row r="823" spans="1:7">
      <c r="A823" s="27"/>
      <c r="B823" s="27"/>
      <c r="C823" s="27"/>
      <c r="D823" s="27"/>
      <c r="E823" s="28"/>
      <c r="F823" s="29"/>
      <c r="G823" s="30"/>
    </row>
    <row r="824" spans="1:7">
      <c r="A824" s="27"/>
      <c r="B824" s="27"/>
      <c r="C824" s="27"/>
      <c r="D824" s="27"/>
      <c r="E824" s="28"/>
      <c r="F824" s="29"/>
      <c r="G824" s="30"/>
    </row>
    <row r="825" spans="1:7">
      <c r="A825" s="27"/>
      <c r="B825" s="27"/>
      <c r="C825" s="27"/>
      <c r="D825" s="27"/>
      <c r="E825" s="28"/>
      <c r="F825" s="29"/>
      <c r="G825" s="30"/>
    </row>
    <row r="826" spans="1:7">
      <c r="A826" s="27"/>
      <c r="B826" s="27"/>
      <c r="C826" s="27"/>
      <c r="D826" s="27"/>
      <c r="E826" s="28"/>
      <c r="F826" s="29"/>
      <c r="G826" s="30"/>
    </row>
    <row r="827" spans="1:7">
      <c r="A827" s="27"/>
      <c r="B827" s="27"/>
      <c r="C827" s="27"/>
      <c r="D827" s="27"/>
      <c r="E827" s="28"/>
      <c r="F827" s="29"/>
      <c r="G827" s="30"/>
    </row>
    <row r="828" spans="1:7">
      <c r="A828" s="27"/>
      <c r="B828" s="27"/>
      <c r="C828" s="27"/>
      <c r="D828" s="27"/>
      <c r="E828" s="28"/>
      <c r="F828" s="29"/>
      <c r="G828" s="30"/>
    </row>
    <row r="829" spans="1:7">
      <c r="A829" s="63"/>
      <c r="B829" s="63"/>
      <c r="C829" s="63"/>
      <c r="D829" s="63"/>
      <c r="E829" s="64"/>
      <c r="F829" s="65"/>
      <c r="G829" s="66"/>
    </row>
    <row r="830" spans="1:7" ht="24" thickBot="1">
      <c r="A830" s="35">
        <f>SUM(A769:A829)</f>
        <v>47120000</v>
      </c>
      <c r="B830" s="35">
        <f t="shared" ref="B830:D830" si="48">SUM(B769:B829)</f>
        <v>791500</v>
      </c>
      <c r="C830" s="35">
        <f t="shared" si="48"/>
        <v>47911500</v>
      </c>
      <c r="D830" s="35">
        <f t="shared" si="48"/>
        <v>41342578.859999992</v>
      </c>
      <c r="E830" s="36" t="s">
        <v>44</v>
      </c>
      <c r="F830" s="37"/>
      <c r="G830" s="38">
        <f>SUM(G769:G829)</f>
        <v>2719687.8000000003</v>
      </c>
    </row>
    <row r="831" spans="1:7" ht="24" thickTop="1">
      <c r="A831" s="39"/>
      <c r="B831" s="39"/>
      <c r="C831" s="39"/>
      <c r="D831" s="39"/>
      <c r="E831" s="40"/>
      <c r="F831" s="41"/>
      <c r="G831" s="42"/>
    </row>
    <row r="832" spans="1:7">
      <c r="A832" s="6" t="s">
        <v>3</v>
      </c>
      <c r="B832" s="6"/>
      <c r="C832" s="6"/>
      <c r="D832" s="6"/>
      <c r="E832" s="7"/>
      <c r="F832" s="8"/>
      <c r="G832" s="9"/>
    </row>
    <row r="833" spans="1:7">
      <c r="A833" s="16" t="s">
        <v>4</v>
      </c>
      <c r="B833" s="16" t="s">
        <v>5</v>
      </c>
      <c r="C833" s="16" t="s">
        <v>6</v>
      </c>
      <c r="D833" s="16" t="s">
        <v>7</v>
      </c>
      <c r="E833" s="11" t="s">
        <v>8</v>
      </c>
      <c r="F833" s="12" t="s">
        <v>9</v>
      </c>
      <c r="G833" s="13" t="s">
        <v>10</v>
      </c>
    </row>
    <row r="834" spans="1:7">
      <c r="A834" s="16" t="s">
        <v>11</v>
      </c>
      <c r="B834" s="16" t="s">
        <v>12</v>
      </c>
      <c r="C834" s="16" t="s">
        <v>11</v>
      </c>
      <c r="D834" s="16" t="s">
        <v>11</v>
      </c>
      <c r="E834" s="17"/>
      <c r="F834" s="12"/>
      <c r="G834" s="13" t="s">
        <v>13</v>
      </c>
    </row>
    <row r="835" spans="1:7">
      <c r="A835" s="18"/>
      <c r="B835" s="19" t="s">
        <v>14</v>
      </c>
      <c r="C835" s="18"/>
      <c r="D835" s="18"/>
      <c r="E835" s="20"/>
      <c r="F835" s="21"/>
      <c r="G835" s="22" t="s">
        <v>11</v>
      </c>
    </row>
    <row r="836" spans="1:7">
      <c r="A836" s="23"/>
      <c r="B836" s="23"/>
      <c r="C836" s="23"/>
      <c r="D836" s="23"/>
      <c r="E836" s="24" t="s">
        <v>45</v>
      </c>
      <c r="F836" s="25"/>
      <c r="G836" s="26"/>
    </row>
    <row r="837" spans="1:7">
      <c r="A837" s="27">
        <f>[1]โอนงบประมาณ!E242</f>
        <v>10948500</v>
      </c>
      <c r="B837" s="27"/>
      <c r="C837" s="27">
        <f>SUM(A837:B837)</f>
        <v>10948500</v>
      </c>
      <c r="D837" s="27">
        <f t="shared" ref="D837:D851" si="49">G837+D729</f>
        <v>6095866</v>
      </c>
      <c r="E837" s="28" t="s">
        <v>46</v>
      </c>
      <c r="F837" s="29" t="s">
        <v>47</v>
      </c>
      <c r="G837" s="30">
        <v>595104</v>
      </c>
    </row>
    <row r="838" spans="1:7">
      <c r="A838" s="27">
        <f>[1]โอนงบประมาณ!E243</f>
        <v>2484720</v>
      </c>
      <c r="B838" s="27"/>
      <c r="C838" s="27">
        <f t="shared" ref="C838:C846" si="50">SUM(A838:B838)</f>
        <v>2484720</v>
      </c>
      <c r="D838" s="27">
        <f t="shared" si="49"/>
        <v>1656480</v>
      </c>
      <c r="E838" s="28" t="s">
        <v>48</v>
      </c>
      <c r="F838" s="29" t="s">
        <v>49</v>
      </c>
      <c r="G838" s="30">
        <v>207060</v>
      </c>
    </row>
    <row r="839" spans="1:7">
      <c r="A839" s="27">
        <f>[1]โอนงบประมาณ!E244</f>
        <v>11317480</v>
      </c>
      <c r="B839" s="27"/>
      <c r="C839" s="27">
        <f t="shared" si="50"/>
        <v>11317480</v>
      </c>
      <c r="D839" s="27">
        <f t="shared" si="49"/>
        <v>6802940</v>
      </c>
      <c r="E839" s="28" t="s">
        <v>50</v>
      </c>
      <c r="F839" s="29" t="s">
        <v>51</v>
      </c>
      <c r="G839" s="30">
        <v>862375</v>
      </c>
    </row>
    <row r="840" spans="1:7">
      <c r="A840" s="27">
        <f>[1]โอนงบประมาณ!E245</f>
        <v>667800</v>
      </c>
      <c r="B840" s="27"/>
      <c r="C840" s="27">
        <f t="shared" si="50"/>
        <v>667800</v>
      </c>
      <c r="D840" s="27">
        <f t="shared" si="49"/>
        <v>268300</v>
      </c>
      <c r="E840" s="28" t="s">
        <v>52</v>
      </c>
      <c r="F840" s="29" t="s">
        <v>53</v>
      </c>
      <c r="G840" s="30">
        <v>57000</v>
      </c>
    </row>
    <row r="841" spans="1:7">
      <c r="A841" s="27">
        <f>[1]โอนงบประมาณ!E246</f>
        <v>6371500</v>
      </c>
      <c r="B841" s="27"/>
      <c r="C841" s="27">
        <f t="shared" si="50"/>
        <v>6371500</v>
      </c>
      <c r="D841" s="27">
        <f t="shared" si="49"/>
        <v>3376664.48</v>
      </c>
      <c r="E841" s="28" t="s">
        <v>54</v>
      </c>
      <c r="F841" s="29" t="s">
        <v>55</v>
      </c>
      <c r="G841" s="30">
        <v>732283.66</v>
      </c>
    </row>
    <row r="842" spans="1:7">
      <c r="A842" s="27">
        <f>[1]โอนงบประมาณ!E247</f>
        <v>2210000</v>
      </c>
      <c r="B842" s="27"/>
      <c r="C842" s="27">
        <f t="shared" si="50"/>
        <v>2210000</v>
      </c>
      <c r="D842" s="27">
        <f t="shared" si="49"/>
        <v>829676.63</v>
      </c>
      <c r="E842" s="28" t="s">
        <v>56</v>
      </c>
      <c r="F842" s="29" t="s">
        <v>57</v>
      </c>
      <c r="G842" s="30">
        <v>48567.29</v>
      </c>
    </row>
    <row r="843" spans="1:7">
      <c r="A843" s="27">
        <f>[1]โอนงบประมาณ!E248</f>
        <v>314000</v>
      </c>
      <c r="B843" s="27"/>
      <c r="C843" s="27">
        <f t="shared" si="50"/>
        <v>314000</v>
      </c>
      <c r="D843" s="27">
        <f t="shared" si="49"/>
        <v>142983.92000000001</v>
      </c>
      <c r="E843" s="28" t="s">
        <v>58</v>
      </c>
      <c r="F843" s="29" t="s">
        <v>59</v>
      </c>
      <c r="G843" s="30">
        <v>15850.73</v>
      </c>
    </row>
    <row r="844" spans="1:7">
      <c r="A844" s="27">
        <f>[1]โอนงบประมาณ!E249</f>
        <v>96500</v>
      </c>
      <c r="B844" s="27"/>
      <c r="C844" s="27">
        <f t="shared" si="50"/>
        <v>96500</v>
      </c>
      <c r="D844" s="27">
        <f t="shared" si="49"/>
        <v>58300</v>
      </c>
      <c r="E844" s="28" t="s">
        <v>60</v>
      </c>
      <c r="F844" s="29" t="s">
        <v>61</v>
      </c>
      <c r="G844" s="30">
        <v>0</v>
      </c>
    </row>
    <row r="845" spans="1:7">
      <c r="A845" s="27">
        <f>[1]โอนงบประมาณ!E250</f>
        <v>10097112.27</v>
      </c>
      <c r="B845" s="27">
        <v>779000</v>
      </c>
      <c r="C845" s="27">
        <f t="shared" si="50"/>
        <v>10876112.27</v>
      </c>
      <c r="D845" s="27">
        <f t="shared" si="49"/>
        <v>2995796</v>
      </c>
      <c r="E845" s="28" t="s">
        <v>62</v>
      </c>
      <c r="F845" s="29" t="s">
        <v>63</v>
      </c>
      <c r="G845" s="30">
        <v>489796</v>
      </c>
    </row>
    <row r="846" spans="1:7">
      <c r="A846" s="27">
        <f>[1]โอนงบประมาณ!E251</f>
        <v>2612387.73</v>
      </c>
      <c r="B846" s="27"/>
      <c r="C846" s="27">
        <f t="shared" si="50"/>
        <v>2612387.73</v>
      </c>
      <c r="D846" s="27">
        <f t="shared" si="49"/>
        <v>2209775.46</v>
      </c>
      <c r="E846" s="28" t="s">
        <v>64</v>
      </c>
      <c r="F846" s="29" t="s">
        <v>65</v>
      </c>
      <c r="G846" s="30">
        <v>453000</v>
      </c>
    </row>
    <row r="847" spans="1:7">
      <c r="A847" s="27">
        <f>[1]โอนงบประมาณ!E252</f>
        <v>0</v>
      </c>
      <c r="B847" s="27"/>
      <c r="C847" s="27"/>
      <c r="D847" s="27">
        <f t="shared" si="49"/>
        <v>0</v>
      </c>
      <c r="E847" s="28" t="s">
        <v>66</v>
      </c>
      <c r="F847" s="29" t="s">
        <v>67</v>
      </c>
      <c r="G847" s="30">
        <v>0</v>
      </c>
    </row>
    <row r="848" spans="1:7">
      <c r="A848" s="27"/>
      <c r="B848" s="27"/>
      <c r="C848" s="27"/>
      <c r="D848" s="27">
        <f t="shared" si="49"/>
        <v>1572768</v>
      </c>
      <c r="E848" s="28" t="s">
        <v>43</v>
      </c>
      <c r="F848" s="29" t="s">
        <v>68</v>
      </c>
      <c r="G848" s="30">
        <v>150400</v>
      </c>
    </row>
    <row r="849" spans="1:7">
      <c r="A849" s="27"/>
      <c r="B849" s="27"/>
      <c r="C849" s="27"/>
      <c r="D849" s="27">
        <f t="shared" si="49"/>
        <v>8255178.5999999996</v>
      </c>
      <c r="E849" s="28" t="s">
        <v>69</v>
      </c>
      <c r="F849" s="29" t="s">
        <v>70</v>
      </c>
      <c r="G849" s="30">
        <v>0</v>
      </c>
    </row>
    <row r="850" spans="1:7">
      <c r="A850" s="27"/>
      <c r="B850" s="27"/>
      <c r="C850" s="27"/>
      <c r="D850" s="27">
        <f t="shared" si="49"/>
        <v>2577998.69</v>
      </c>
      <c r="E850" s="28" t="s">
        <v>71</v>
      </c>
      <c r="F850" s="29" t="s">
        <v>72</v>
      </c>
      <c r="G850" s="30">
        <f>17621.56+2600+780+7304+216689</f>
        <v>244994.56</v>
      </c>
    </row>
    <row r="851" spans="1:7">
      <c r="A851" s="27"/>
      <c r="B851" s="27"/>
      <c r="C851" s="27"/>
      <c r="D851" s="27">
        <f t="shared" si="49"/>
        <v>0</v>
      </c>
      <c r="E851" s="28" t="s">
        <v>74</v>
      </c>
      <c r="F851" s="29"/>
      <c r="G851" s="30"/>
    </row>
    <row r="852" spans="1:7">
      <c r="A852" s="27"/>
      <c r="B852" s="27"/>
      <c r="C852" s="27"/>
      <c r="D852" s="27"/>
      <c r="E852" s="28"/>
      <c r="F852" s="29"/>
      <c r="G852" s="30"/>
    </row>
    <row r="853" spans="1:7">
      <c r="A853" s="27"/>
      <c r="B853" s="27"/>
      <c r="C853" s="27"/>
      <c r="D853" s="27"/>
      <c r="E853" s="28"/>
      <c r="F853" s="29"/>
      <c r="G853" s="30"/>
    </row>
    <row r="854" spans="1:7">
      <c r="A854" s="31"/>
      <c r="B854" s="31"/>
      <c r="C854" s="31"/>
      <c r="D854" s="31"/>
      <c r="E854" s="28"/>
      <c r="F854" s="33"/>
      <c r="G854" s="34"/>
    </row>
    <row r="855" spans="1:7">
      <c r="A855" s="43">
        <f>SUM(A837:A854)</f>
        <v>47119999.999999993</v>
      </c>
      <c r="B855" s="43">
        <f t="shared" ref="B855:C855" si="51">SUM(B837:B854)</f>
        <v>779000</v>
      </c>
      <c r="C855" s="43">
        <f t="shared" si="51"/>
        <v>47898999.999999993</v>
      </c>
      <c r="D855" s="43">
        <f>SUM(D837:D854)</f>
        <v>36842727.780000001</v>
      </c>
      <c r="E855" s="44" t="s">
        <v>75</v>
      </c>
      <c r="F855" s="45"/>
      <c r="G855" s="46">
        <f>SUM(G837:G854)</f>
        <v>3856431.24</v>
      </c>
    </row>
    <row r="856" spans="1:7">
      <c r="A856" s="15"/>
      <c r="B856" s="15"/>
      <c r="C856" s="15"/>
      <c r="D856" s="23">
        <f>D830-D855</f>
        <v>4499851.0799999908</v>
      </c>
      <c r="E856" s="47" t="s">
        <v>76</v>
      </c>
      <c r="F856" s="48"/>
      <c r="G856" s="26"/>
    </row>
    <row r="857" spans="1:7">
      <c r="A857" s="15"/>
      <c r="B857" s="15"/>
      <c r="C857" s="15"/>
      <c r="D857" s="27"/>
      <c r="E857" s="47" t="s">
        <v>77</v>
      </c>
      <c r="F857" s="48"/>
      <c r="G857" s="30"/>
    </row>
    <row r="858" spans="1:7">
      <c r="A858" s="15"/>
      <c r="B858" s="15"/>
      <c r="C858" s="15"/>
      <c r="D858" s="31"/>
      <c r="E858" s="47" t="s">
        <v>78</v>
      </c>
      <c r="F858" s="48"/>
      <c r="G858" s="34">
        <v>-1136743.44</v>
      </c>
    </row>
    <row r="859" spans="1:7" ht="24" thickBot="1">
      <c r="A859" s="15"/>
      <c r="B859" s="15"/>
      <c r="C859" s="15"/>
      <c r="D859" s="35">
        <f>D767+D856</f>
        <v>27597773.329999991</v>
      </c>
      <c r="E859" s="47" t="s">
        <v>79</v>
      </c>
      <c r="F859" s="48"/>
      <c r="G859" s="38">
        <f>G767+G858</f>
        <v>27597773.329999994</v>
      </c>
    </row>
    <row r="860" spans="1:7" ht="24" thickTop="1"/>
    <row r="862" spans="1:7">
      <c r="A862" s="51"/>
      <c r="B862" s="51"/>
      <c r="C862" s="51"/>
      <c r="D862" s="51"/>
      <c r="E862" s="52"/>
      <c r="F862" s="53"/>
      <c r="G862" s="51"/>
    </row>
    <row r="863" spans="1:7">
      <c r="A863" s="51"/>
      <c r="B863" s="51"/>
      <c r="C863" s="51"/>
      <c r="D863" s="51"/>
      <c r="E863" s="52"/>
      <c r="F863" s="53"/>
      <c r="G863" s="51"/>
    </row>
    <row r="864" spans="1:7">
      <c r="A864" s="51"/>
      <c r="B864" s="51"/>
      <c r="C864" s="51"/>
      <c r="D864" s="51"/>
      <c r="E864" s="52"/>
      <c r="F864" s="53"/>
      <c r="G864" s="54"/>
    </row>
    <row r="865" spans="1:7">
      <c r="A865" s="56"/>
      <c r="B865" s="56"/>
      <c r="C865" s="56"/>
      <c r="D865" s="56"/>
      <c r="E865" s="57"/>
      <c r="F865" s="58"/>
      <c r="G865" s="56"/>
    </row>
    <row r="868" spans="1:7">
      <c r="A868" s="1" t="s">
        <v>0</v>
      </c>
      <c r="B868" s="1"/>
      <c r="C868" s="1"/>
      <c r="D868" s="1"/>
      <c r="E868" s="1"/>
      <c r="F868" s="1"/>
      <c r="G868" s="1"/>
    </row>
    <row r="869" spans="1:7">
      <c r="A869" s="1" t="s">
        <v>1</v>
      </c>
      <c r="B869" s="1"/>
      <c r="C869" s="1"/>
      <c r="D869" s="1"/>
      <c r="E869" s="1"/>
      <c r="F869" s="1"/>
      <c r="G869" s="1"/>
    </row>
    <row r="870" spans="1:7">
      <c r="A870" s="4" t="s">
        <v>92</v>
      </c>
      <c r="B870" s="4"/>
      <c r="C870" s="4"/>
      <c r="D870" s="4"/>
      <c r="E870" s="4"/>
      <c r="F870" s="4"/>
      <c r="G870" s="4"/>
    </row>
    <row r="871" spans="1:7">
      <c r="A871" s="5" t="s">
        <v>3</v>
      </c>
      <c r="B871" s="6"/>
      <c r="C871" s="6"/>
      <c r="D871" s="6"/>
      <c r="E871" s="7"/>
      <c r="F871" s="8"/>
      <c r="G871" s="9"/>
    </row>
    <row r="872" spans="1:7">
      <c r="A872" s="10" t="s">
        <v>4</v>
      </c>
      <c r="B872" s="10" t="s">
        <v>5</v>
      </c>
      <c r="C872" s="10" t="s">
        <v>6</v>
      </c>
      <c r="D872" s="10" t="s">
        <v>7</v>
      </c>
      <c r="E872" s="11" t="s">
        <v>8</v>
      </c>
      <c r="F872" s="12" t="s">
        <v>9</v>
      </c>
      <c r="G872" s="13" t="s">
        <v>10</v>
      </c>
    </row>
    <row r="873" spans="1:7">
      <c r="A873" s="16" t="s">
        <v>11</v>
      </c>
      <c r="B873" s="16" t="s">
        <v>12</v>
      </c>
      <c r="C873" s="16" t="s">
        <v>11</v>
      </c>
      <c r="D873" s="16" t="s">
        <v>11</v>
      </c>
      <c r="E873" s="17"/>
      <c r="F873" s="12"/>
      <c r="G873" s="13" t="s">
        <v>13</v>
      </c>
    </row>
    <row r="874" spans="1:7">
      <c r="A874" s="18"/>
      <c r="B874" s="19" t="s">
        <v>14</v>
      </c>
      <c r="C874" s="18"/>
      <c r="D874" s="18"/>
      <c r="E874" s="20"/>
      <c r="F874" s="21"/>
      <c r="G874" s="22" t="s">
        <v>11</v>
      </c>
    </row>
    <row r="875" spans="1:7">
      <c r="A875" s="23"/>
      <c r="B875" s="23"/>
      <c r="C875" s="23"/>
      <c r="D875" s="23">
        <v>23097922.25</v>
      </c>
      <c r="E875" s="24" t="s">
        <v>15</v>
      </c>
      <c r="F875" s="25"/>
      <c r="G875" s="26">
        <f>G859</f>
        <v>27597773.329999994</v>
      </c>
    </row>
    <row r="876" spans="1:7">
      <c r="A876" s="27"/>
      <c r="B876" s="27"/>
      <c r="C876" s="27"/>
      <c r="D876" s="27"/>
      <c r="E876" s="28" t="s">
        <v>16</v>
      </c>
      <c r="F876" s="29"/>
      <c r="G876" s="30"/>
    </row>
    <row r="877" spans="1:7">
      <c r="A877" s="27">
        <v>245120</v>
      </c>
      <c r="B877" s="27">
        <v>0</v>
      </c>
      <c r="C877" s="27">
        <f>SUM(A877:B877)</f>
        <v>245120</v>
      </c>
      <c r="D877" s="27">
        <f>G877+D769</f>
        <v>161034.93</v>
      </c>
      <c r="E877" s="28" t="s">
        <v>17</v>
      </c>
      <c r="F877" s="29" t="s">
        <v>18</v>
      </c>
      <c r="G877" s="30">
        <f>51284.81+339.34</f>
        <v>51624.149999999994</v>
      </c>
    </row>
    <row r="878" spans="1:7">
      <c r="A878" s="27">
        <v>404550</v>
      </c>
      <c r="B878" s="27">
        <v>0</v>
      </c>
      <c r="C878" s="27">
        <f t="shared" ref="C878:C884" si="52">SUM(A878:B878)</f>
        <v>404550</v>
      </c>
      <c r="D878" s="27">
        <f t="shared" ref="D878:D899" si="53">G878+D770</f>
        <v>151210</v>
      </c>
      <c r="E878" s="28" t="s">
        <v>19</v>
      </c>
      <c r="F878" s="29" t="s">
        <v>20</v>
      </c>
      <c r="G878" s="30">
        <v>14670</v>
      </c>
    </row>
    <row r="879" spans="1:7">
      <c r="A879" s="27">
        <v>133000</v>
      </c>
      <c r="B879" s="27">
        <v>0</v>
      </c>
      <c r="C879" s="27">
        <f t="shared" si="52"/>
        <v>133000</v>
      </c>
      <c r="D879" s="27">
        <f t="shared" si="53"/>
        <v>112843.18000000001</v>
      </c>
      <c r="E879" s="28" t="s">
        <v>21</v>
      </c>
      <c r="F879" s="29" t="s">
        <v>22</v>
      </c>
      <c r="G879" s="30">
        <v>4273.97</v>
      </c>
    </row>
    <row r="880" spans="1:7">
      <c r="A880" s="27">
        <v>0</v>
      </c>
      <c r="B880" s="27">
        <v>0</v>
      </c>
      <c r="C880" s="27">
        <f t="shared" si="52"/>
        <v>0</v>
      </c>
      <c r="D880" s="27">
        <f t="shared" si="53"/>
        <v>0</v>
      </c>
      <c r="E880" s="28" t="s">
        <v>23</v>
      </c>
      <c r="F880" s="29" t="s">
        <v>24</v>
      </c>
      <c r="G880" s="30">
        <v>0</v>
      </c>
    </row>
    <row r="881" spans="1:7">
      <c r="A881" s="27">
        <v>10000</v>
      </c>
      <c r="B881" s="27">
        <v>0</v>
      </c>
      <c r="C881" s="27">
        <f t="shared" si="52"/>
        <v>10000</v>
      </c>
      <c r="D881" s="27">
        <f t="shared" si="53"/>
        <v>1942.2</v>
      </c>
      <c r="E881" s="28" t="s">
        <v>25</v>
      </c>
      <c r="F881" s="29" t="s">
        <v>26</v>
      </c>
      <c r="G881" s="30">
        <f>332+0.5+0.6+2.1</f>
        <v>335.20000000000005</v>
      </c>
    </row>
    <row r="882" spans="1:7">
      <c r="A882" s="27">
        <v>1000</v>
      </c>
      <c r="B882" s="27">
        <v>0</v>
      </c>
      <c r="C882" s="27">
        <f t="shared" si="52"/>
        <v>1000</v>
      </c>
      <c r="D882" s="27">
        <f t="shared" si="53"/>
        <v>1513</v>
      </c>
      <c r="E882" s="28" t="s">
        <v>27</v>
      </c>
      <c r="F882" s="29" t="s">
        <v>28</v>
      </c>
      <c r="G882" s="30">
        <v>0</v>
      </c>
    </row>
    <row r="883" spans="1:7">
      <c r="A883" s="27">
        <v>16206330</v>
      </c>
      <c r="B883" s="27">
        <v>0</v>
      </c>
      <c r="C883" s="27">
        <f t="shared" si="52"/>
        <v>16206330</v>
      </c>
      <c r="D883" s="27">
        <f t="shared" si="53"/>
        <v>12212563.289999999</v>
      </c>
      <c r="E883" s="28" t="s">
        <v>29</v>
      </c>
      <c r="F883" s="29" t="s">
        <v>30</v>
      </c>
      <c r="G883" s="30">
        <v>1464871.51</v>
      </c>
    </row>
    <row r="884" spans="1:7">
      <c r="A884" s="27">
        <v>30120000</v>
      </c>
      <c r="B884" s="27">
        <v>0</v>
      </c>
      <c r="C884" s="27">
        <f t="shared" si="52"/>
        <v>30120000</v>
      </c>
      <c r="D884" s="27">
        <f t="shared" si="53"/>
        <v>22493515</v>
      </c>
      <c r="E884" s="28" t="s">
        <v>31</v>
      </c>
      <c r="F884" s="29" t="s">
        <v>32</v>
      </c>
      <c r="G884" s="30">
        <v>745200</v>
      </c>
    </row>
    <row r="885" spans="1:7">
      <c r="A885" s="27"/>
      <c r="B885" s="27"/>
      <c r="C885" s="27"/>
      <c r="D885" s="27">
        <f t="shared" si="53"/>
        <v>475456</v>
      </c>
      <c r="E885" s="28" t="s">
        <v>33</v>
      </c>
      <c r="F885" s="29"/>
      <c r="G885" s="30">
        <v>30315</v>
      </c>
    </row>
    <row r="886" spans="1:7">
      <c r="A886" s="27"/>
      <c r="B886" s="27"/>
      <c r="C886" s="27"/>
      <c r="D886" s="27">
        <f t="shared" si="53"/>
        <v>0</v>
      </c>
      <c r="E886" s="28" t="s">
        <v>34</v>
      </c>
      <c r="F886" s="29"/>
      <c r="G886" s="30"/>
    </row>
    <row r="887" spans="1:7">
      <c r="A887" s="27"/>
      <c r="B887" s="27"/>
      <c r="C887" s="27"/>
      <c r="D887" s="27">
        <f t="shared" si="53"/>
        <v>2067.9</v>
      </c>
      <c r="E887" s="28" t="s">
        <v>35</v>
      </c>
      <c r="F887" s="29"/>
      <c r="G887" s="30">
        <v>30.96</v>
      </c>
    </row>
    <row r="888" spans="1:7">
      <c r="A888" s="27"/>
      <c r="B888" s="27"/>
      <c r="C888" s="27"/>
      <c r="D888" s="27">
        <f t="shared" si="53"/>
        <v>140997.12999999998</v>
      </c>
      <c r="E888" s="28" t="s">
        <v>36</v>
      </c>
      <c r="F888" s="29"/>
      <c r="G888" s="30">
        <v>21198.52</v>
      </c>
    </row>
    <row r="889" spans="1:7">
      <c r="A889" s="27"/>
      <c r="B889" s="27"/>
      <c r="C889" s="27"/>
      <c r="D889" s="27">
        <f t="shared" si="53"/>
        <v>69819.42</v>
      </c>
      <c r="E889" s="28" t="s">
        <v>37</v>
      </c>
      <c r="F889" s="29"/>
      <c r="G889" s="30">
        <v>1400</v>
      </c>
    </row>
    <row r="890" spans="1:7">
      <c r="A890" s="27"/>
      <c r="B890" s="27"/>
      <c r="C890" s="27"/>
      <c r="D890" s="27">
        <f t="shared" si="53"/>
        <v>9588.94</v>
      </c>
      <c r="E890" s="28" t="s">
        <v>38</v>
      </c>
      <c r="F890" s="29"/>
      <c r="G890" s="30">
        <v>172.96</v>
      </c>
    </row>
    <row r="891" spans="1:7">
      <c r="A891" s="27"/>
      <c r="B891" s="27"/>
      <c r="C891" s="27"/>
      <c r="D891" s="27">
        <f t="shared" si="53"/>
        <v>2720000</v>
      </c>
      <c r="E891" s="28" t="s">
        <v>39</v>
      </c>
      <c r="F891" s="29"/>
      <c r="G891" s="30"/>
    </row>
    <row r="892" spans="1:7">
      <c r="A892" s="27"/>
      <c r="B892" s="27"/>
      <c r="C892" s="27"/>
      <c r="D892" s="27">
        <f t="shared" si="53"/>
        <v>0</v>
      </c>
      <c r="E892" s="28" t="s">
        <v>40</v>
      </c>
      <c r="F892" s="29"/>
      <c r="G892" s="30"/>
    </row>
    <row r="893" spans="1:7">
      <c r="A893" s="27"/>
      <c r="B893" s="27"/>
      <c r="C893" s="27"/>
      <c r="D893" s="27">
        <f t="shared" si="53"/>
        <v>65736</v>
      </c>
      <c r="E893" s="28" t="s">
        <v>41</v>
      </c>
      <c r="F893" s="29"/>
      <c r="G893" s="30">
        <v>7304</v>
      </c>
    </row>
    <row r="894" spans="1:7">
      <c r="A894" s="27"/>
      <c r="B894" s="27"/>
      <c r="C894" s="27"/>
      <c r="D894" s="27">
        <f t="shared" si="53"/>
        <v>2194175.4500000002</v>
      </c>
      <c r="E894" s="28" t="s">
        <v>42</v>
      </c>
      <c r="F894" s="29"/>
      <c r="G894" s="30">
        <v>211090.41</v>
      </c>
    </row>
    <row r="895" spans="1:7">
      <c r="A895" s="27"/>
      <c r="B895" s="27"/>
      <c r="C895" s="27"/>
      <c r="D895" s="27">
        <f t="shared" si="53"/>
        <v>1437998</v>
      </c>
      <c r="E895" s="28" t="s">
        <v>43</v>
      </c>
      <c r="F895" s="29"/>
      <c r="G895" s="30">
        <f>132300+143200</f>
        <v>275500</v>
      </c>
    </row>
    <row r="896" spans="1:7">
      <c r="A896" s="27"/>
      <c r="B896" s="27"/>
      <c r="C896" s="27"/>
      <c r="D896" s="27">
        <f t="shared" si="53"/>
        <v>11120</v>
      </c>
      <c r="E896" s="28" t="s">
        <v>81</v>
      </c>
      <c r="F896" s="29"/>
      <c r="G896" s="30"/>
    </row>
    <row r="897" spans="1:7">
      <c r="A897" s="27"/>
      <c r="B897" s="27"/>
      <c r="C897" s="27"/>
      <c r="D897" s="27">
        <f t="shared" si="53"/>
        <v>160</v>
      </c>
      <c r="E897" s="28" t="s">
        <v>54</v>
      </c>
      <c r="F897" s="29"/>
      <c r="G897" s="30"/>
    </row>
    <row r="898" spans="1:7">
      <c r="A898" s="27"/>
      <c r="B898" s="27">
        <f>D898</f>
        <v>2851500</v>
      </c>
      <c r="C898" s="27">
        <f t="shared" ref="C898:C899" si="54">SUM(A898:B898)</f>
        <v>2851500</v>
      </c>
      <c r="D898" s="27">
        <f t="shared" si="53"/>
        <v>2851500</v>
      </c>
      <c r="E898" s="28" t="s">
        <v>84</v>
      </c>
      <c r="F898" s="29"/>
      <c r="G898" s="30">
        <v>2060000</v>
      </c>
    </row>
    <row r="899" spans="1:7">
      <c r="A899" s="27"/>
      <c r="B899" s="27"/>
      <c r="C899" s="27">
        <f t="shared" si="54"/>
        <v>0</v>
      </c>
      <c r="D899" s="27">
        <f t="shared" si="53"/>
        <v>799.37</v>
      </c>
      <c r="E899" s="28" t="s">
        <v>87</v>
      </c>
      <c r="F899" s="29"/>
      <c r="G899" s="30"/>
    </row>
    <row r="900" spans="1:7">
      <c r="A900" s="31"/>
      <c r="B900" s="31"/>
      <c r="C900" s="31"/>
      <c r="D900" s="27"/>
      <c r="E900" s="68"/>
      <c r="F900" s="33"/>
      <c r="G900" s="34"/>
    </row>
    <row r="901" spans="1:7">
      <c r="A901" s="31"/>
      <c r="B901" s="31"/>
      <c r="C901" s="31"/>
      <c r="D901" s="27"/>
      <c r="E901" s="32"/>
      <c r="F901" s="33"/>
      <c r="G901" s="34"/>
    </row>
    <row r="902" spans="1:7">
      <c r="A902" s="31"/>
      <c r="B902" s="31"/>
      <c r="C902" s="31"/>
      <c r="D902" s="27"/>
      <c r="E902" s="32"/>
      <c r="F902" s="33"/>
      <c r="G902" s="34"/>
    </row>
    <row r="903" spans="1:7">
      <c r="A903" s="63"/>
      <c r="B903" s="63"/>
      <c r="C903" s="63"/>
      <c r="D903" s="27"/>
      <c r="E903" s="64"/>
      <c r="F903" s="65"/>
      <c r="G903" s="66"/>
    </row>
    <row r="904" spans="1:7">
      <c r="A904" s="23"/>
      <c r="B904" s="23"/>
      <c r="C904" s="23"/>
      <c r="D904" s="27">
        <f t="shared" ref="D904:D911" si="55">G904+D796</f>
        <v>16001.84</v>
      </c>
      <c r="E904" s="67" t="s">
        <v>66</v>
      </c>
      <c r="F904" s="25"/>
      <c r="G904" s="26"/>
    </row>
    <row r="905" spans="1:7">
      <c r="A905" s="27"/>
      <c r="B905" s="27"/>
      <c r="C905" s="27"/>
      <c r="D905" s="27">
        <f t="shared" si="55"/>
        <v>418387.73</v>
      </c>
      <c r="E905" s="28" t="s">
        <v>64</v>
      </c>
      <c r="F905" s="29"/>
      <c r="G905" s="30"/>
    </row>
    <row r="906" spans="1:7">
      <c r="A906" s="27"/>
      <c r="B906" s="27"/>
      <c r="C906" s="27"/>
      <c r="D906" s="27">
        <f t="shared" si="55"/>
        <v>674560</v>
      </c>
      <c r="E906" s="28" t="s">
        <v>89</v>
      </c>
      <c r="F906" s="29"/>
      <c r="G906" s="30"/>
    </row>
    <row r="907" spans="1:7">
      <c r="A907" s="27"/>
      <c r="B907" s="27"/>
      <c r="C907" s="27"/>
      <c r="D907" s="27">
        <f t="shared" si="55"/>
        <v>350</v>
      </c>
      <c r="E907" s="28" t="s">
        <v>52</v>
      </c>
      <c r="F907" s="29"/>
      <c r="G907" s="30"/>
    </row>
    <row r="908" spans="1:7">
      <c r="A908" s="27"/>
      <c r="B908" s="27"/>
      <c r="C908" s="27"/>
      <c r="D908" s="27">
        <f t="shared" si="55"/>
        <v>1800</v>
      </c>
      <c r="E908" s="28" t="s">
        <v>46</v>
      </c>
      <c r="F908" s="29"/>
      <c r="G908" s="30"/>
    </row>
    <row r="909" spans="1:7">
      <c r="A909" s="27"/>
      <c r="B909" s="27"/>
      <c r="C909" s="27"/>
      <c r="D909" s="27">
        <f t="shared" si="55"/>
        <v>5426.16</v>
      </c>
      <c r="E909" s="28" t="s">
        <v>58</v>
      </c>
      <c r="F909" s="29"/>
      <c r="G909" s="30"/>
    </row>
    <row r="910" spans="1:7">
      <c r="A910" s="27"/>
      <c r="B910" s="27"/>
      <c r="C910" s="27"/>
      <c r="D910" s="27">
        <f t="shared" si="55"/>
        <v>1588.87</v>
      </c>
      <c r="E910" s="28" t="s">
        <v>93</v>
      </c>
      <c r="F910" s="29"/>
      <c r="G910" s="30">
        <v>1588.87</v>
      </c>
    </row>
    <row r="911" spans="1:7">
      <c r="A911" s="27"/>
      <c r="B911" s="27"/>
      <c r="C911" s="27"/>
      <c r="D911" s="27">
        <f t="shared" si="55"/>
        <v>3.2</v>
      </c>
      <c r="E911" s="28" t="s">
        <v>94</v>
      </c>
      <c r="F911" s="29"/>
      <c r="G911" s="30">
        <f>0.5+0.6+2.1</f>
        <v>3.2</v>
      </c>
    </row>
    <row r="912" spans="1:7">
      <c r="A912" s="27"/>
      <c r="B912" s="27"/>
      <c r="C912" s="27"/>
      <c r="D912" s="27"/>
      <c r="E912" s="28"/>
      <c r="F912" s="29"/>
      <c r="G912" s="30"/>
    </row>
    <row r="913" spans="1:7">
      <c r="A913" s="27"/>
      <c r="B913" s="27"/>
      <c r="C913" s="27"/>
      <c r="D913" s="27"/>
      <c r="E913" s="28"/>
      <c r="F913" s="29"/>
      <c r="G913" s="30"/>
    </row>
    <row r="914" spans="1:7">
      <c r="A914" s="27"/>
      <c r="B914" s="27"/>
      <c r="C914" s="27"/>
      <c r="D914" s="27"/>
      <c r="E914" s="28"/>
      <c r="F914" s="29"/>
      <c r="G914" s="30"/>
    </row>
    <row r="915" spans="1:7">
      <c r="A915" s="27"/>
      <c r="B915" s="27"/>
      <c r="C915" s="27"/>
      <c r="D915" s="27"/>
      <c r="E915" s="28"/>
      <c r="F915" s="29"/>
      <c r="G915" s="30"/>
    </row>
    <row r="916" spans="1:7">
      <c r="A916" s="27"/>
      <c r="B916" s="27"/>
      <c r="C916" s="27"/>
      <c r="D916" s="27"/>
      <c r="E916" s="28"/>
      <c r="F916" s="29"/>
      <c r="G916" s="30"/>
    </row>
    <row r="917" spans="1:7">
      <c r="A917" s="27"/>
      <c r="B917" s="27"/>
      <c r="C917" s="27"/>
      <c r="D917" s="27"/>
      <c r="E917" s="28"/>
      <c r="F917" s="29"/>
      <c r="G917" s="30"/>
    </row>
    <row r="918" spans="1:7">
      <c r="A918" s="27"/>
      <c r="B918" s="27"/>
      <c r="C918" s="27"/>
      <c r="D918" s="27"/>
      <c r="E918" s="28"/>
      <c r="F918" s="29"/>
      <c r="G918" s="30"/>
    </row>
    <row r="919" spans="1:7">
      <c r="A919" s="27"/>
      <c r="B919" s="27"/>
      <c r="C919" s="27"/>
      <c r="D919" s="27"/>
      <c r="E919" s="28"/>
      <c r="F919" s="29"/>
      <c r="G919" s="30"/>
    </row>
    <row r="920" spans="1:7">
      <c r="A920" s="27"/>
      <c r="B920" s="27"/>
      <c r="C920" s="27"/>
      <c r="D920" s="27"/>
      <c r="E920" s="28"/>
      <c r="F920" s="29"/>
      <c r="G920" s="30"/>
    </row>
    <row r="921" spans="1:7">
      <c r="A921" s="27"/>
      <c r="B921" s="27"/>
      <c r="C921" s="27"/>
      <c r="D921" s="27"/>
      <c r="E921" s="28"/>
      <c r="F921" s="29"/>
      <c r="G921" s="30"/>
    </row>
    <row r="922" spans="1:7">
      <c r="A922" s="27"/>
      <c r="B922" s="27"/>
      <c r="C922" s="27"/>
      <c r="D922" s="27"/>
      <c r="E922" s="28"/>
      <c r="F922" s="29"/>
      <c r="G922" s="30"/>
    </row>
    <row r="923" spans="1:7">
      <c r="A923" s="27"/>
      <c r="B923" s="27"/>
      <c r="C923" s="27"/>
      <c r="D923" s="27"/>
      <c r="E923" s="28"/>
      <c r="F923" s="29"/>
      <c r="G923" s="30"/>
    </row>
    <row r="924" spans="1:7">
      <c r="A924" s="27"/>
      <c r="B924" s="27"/>
      <c r="C924" s="27"/>
      <c r="D924" s="27"/>
      <c r="E924" s="28"/>
      <c r="F924" s="29"/>
      <c r="G924" s="30"/>
    </row>
    <row r="925" spans="1:7">
      <c r="A925" s="27"/>
      <c r="B925" s="27"/>
      <c r="C925" s="27"/>
      <c r="D925" s="27"/>
      <c r="E925" s="28"/>
      <c r="F925" s="29"/>
      <c r="G925" s="30"/>
    </row>
    <row r="926" spans="1:7">
      <c r="A926" s="27"/>
      <c r="B926" s="27"/>
      <c r="C926" s="27"/>
      <c r="D926" s="27"/>
      <c r="E926" s="28"/>
      <c r="F926" s="29"/>
      <c r="G926" s="30"/>
    </row>
    <row r="927" spans="1:7">
      <c r="A927" s="27"/>
      <c r="B927" s="27"/>
      <c r="C927" s="27"/>
      <c r="D927" s="27"/>
      <c r="E927" s="28"/>
      <c r="F927" s="29"/>
      <c r="G927" s="30"/>
    </row>
    <row r="928" spans="1:7">
      <c r="A928" s="27"/>
      <c r="B928" s="27"/>
      <c r="C928" s="27"/>
      <c r="D928" s="27"/>
      <c r="E928" s="28"/>
      <c r="F928" s="29"/>
      <c r="G928" s="30"/>
    </row>
    <row r="929" spans="1:7">
      <c r="A929" s="27"/>
      <c r="B929" s="27"/>
      <c r="C929" s="27"/>
      <c r="D929" s="27"/>
      <c r="E929" s="28"/>
      <c r="F929" s="29"/>
      <c r="G929" s="30"/>
    </row>
    <row r="930" spans="1:7">
      <c r="A930" s="27"/>
      <c r="B930" s="27"/>
      <c r="C930" s="27"/>
      <c r="D930" s="27"/>
      <c r="E930" s="28"/>
      <c r="F930" s="29"/>
      <c r="G930" s="30"/>
    </row>
    <row r="931" spans="1:7">
      <c r="A931" s="27"/>
      <c r="B931" s="27"/>
      <c r="C931" s="27"/>
      <c r="D931" s="27"/>
      <c r="E931" s="28"/>
      <c r="F931" s="29"/>
      <c r="G931" s="30"/>
    </row>
    <row r="932" spans="1:7">
      <c r="A932" s="27"/>
      <c r="B932" s="27"/>
      <c r="C932" s="27"/>
      <c r="D932" s="27"/>
      <c r="E932" s="28"/>
      <c r="F932" s="29"/>
      <c r="G932" s="30"/>
    </row>
    <row r="933" spans="1:7">
      <c r="A933" s="27"/>
      <c r="B933" s="27"/>
      <c r="C933" s="27"/>
      <c r="D933" s="27"/>
      <c r="E933" s="28"/>
      <c r="F933" s="29"/>
      <c r="G933" s="30"/>
    </row>
    <row r="934" spans="1:7">
      <c r="A934" s="27"/>
      <c r="B934" s="27"/>
      <c r="C934" s="27"/>
      <c r="D934" s="27"/>
      <c r="E934" s="28"/>
      <c r="F934" s="29"/>
      <c r="G934" s="30"/>
    </row>
    <row r="935" spans="1:7">
      <c r="A935" s="27"/>
      <c r="B935" s="27"/>
      <c r="C935" s="27"/>
      <c r="D935" s="27"/>
      <c r="E935" s="28"/>
      <c r="F935" s="29"/>
      <c r="G935" s="30"/>
    </row>
    <row r="936" spans="1:7">
      <c r="A936" s="27"/>
      <c r="B936" s="27"/>
      <c r="C936" s="27"/>
      <c r="D936" s="27"/>
      <c r="E936" s="28"/>
      <c r="F936" s="29"/>
      <c r="G936" s="30"/>
    </row>
    <row r="937" spans="1:7">
      <c r="A937" s="63"/>
      <c r="B937" s="63"/>
      <c r="C937" s="63"/>
      <c r="D937" s="63"/>
      <c r="E937" s="64"/>
      <c r="F937" s="65"/>
      <c r="G937" s="66"/>
    </row>
    <row r="938" spans="1:7" ht="24" thickBot="1">
      <c r="A938" s="35">
        <f>SUM(A877:A937)</f>
        <v>47120000</v>
      </c>
      <c r="B938" s="35">
        <f t="shared" ref="B938:D938" si="56">SUM(B877:B937)</f>
        <v>2851500</v>
      </c>
      <c r="C938" s="35">
        <f t="shared" si="56"/>
        <v>49971500</v>
      </c>
      <c r="D938" s="35">
        <f t="shared" si="56"/>
        <v>46232157.609999999</v>
      </c>
      <c r="E938" s="36" t="s">
        <v>44</v>
      </c>
      <c r="F938" s="37"/>
      <c r="G938" s="38">
        <f>SUM(G877:G937)</f>
        <v>4889578.75</v>
      </c>
    </row>
    <row r="939" spans="1:7" ht="24" thickTop="1">
      <c r="A939" s="39"/>
      <c r="B939" s="39"/>
      <c r="C939" s="39"/>
      <c r="D939" s="39"/>
      <c r="E939" s="40"/>
      <c r="F939" s="41"/>
      <c r="G939" s="42"/>
    </row>
    <row r="940" spans="1:7">
      <c r="A940" s="6" t="s">
        <v>3</v>
      </c>
      <c r="B940" s="6"/>
      <c r="C940" s="6"/>
      <c r="D940" s="6"/>
      <c r="E940" s="7"/>
      <c r="F940" s="8"/>
      <c r="G940" s="9"/>
    </row>
    <row r="941" spans="1:7">
      <c r="A941" s="16" t="s">
        <v>4</v>
      </c>
      <c r="B941" s="16" t="s">
        <v>5</v>
      </c>
      <c r="C941" s="16" t="s">
        <v>6</v>
      </c>
      <c r="D941" s="16" t="s">
        <v>7</v>
      </c>
      <c r="E941" s="11" t="s">
        <v>8</v>
      </c>
      <c r="F941" s="12" t="s">
        <v>9</v>
      </c>
      <c r="G941" s="13" t="s">
        <v>10</v>
      </c>
    </row>
    <row r="942" spans="1:7">
      <c r="A942" s="16" t="s">
        <v>11</v>
      </c>
      <c r="B942" s="16" t="s">
        <v>12</v>
      </c>
      <c r="C942" s="16" t="s">
        <v>11</v>
      </c>
      <c r="D942" s="16" t="s">
        <v>11</v>
      </c>
      <c r="E942" s="17"/>
      <c r="F942" s="12"/>
      <c r="G942" s="13" t="s">
        <v>13</v>
      </c>
    </row>
    <row r="943" spans="1:7">
      <c r="A943" s="18"/>
      <c r="B943" s="19" t="s">
        <v>14</v>
      </c>
      <c r="C943" s="18"/>
      <c r="D943" s="18"/>
      <c r="E943" s="20"/>
      <c r="F943" s="21"/>
      <c r="G943" s="22" t="s">
        <v>11</v>
      </c>
    </row>
    <row r="944" spans="1:7">
      <c r="A944" s="69"/>
      <c r="B944" s="23"/>
      <c r="C944" s="23"/>
      <c r="D944" s="23"/>
      <c r="E944" s="24" t="s">
        <v>45</v>
      </c>
      <c r="F944" s="25"/>
      <c r="G944" s="26"/>
    </row>
    <row r="945" spans="1:7">
      <c r="A945" s="30">
        <f>[1]โอนงบประมาณ!E276</f>
        <v>10948500</v>
      </c>
      <c r="B945" s="27"/>
      <c r="C945" s="27">
        <f>SUM(A945:B945)</f>
        <v>10948500</v>
      </c>
      <c r="D945" s="27">
        <f>G945+D837</f>
        <v>6977270</v>
      </c>
      <c r="E945" s="28" t="s">
        <v>46</v>
      </c>
      <c r="F945" s="29" t="s">
        <v>47</v>
      </c>
      <c r="G945" s="30">
        <f>738204+143200</f>
        <v>881404</v>
      </c>
    </row>
    <row r="946" spans="1:7">
      <c r="A946" s="30">
        <f>[1]โอนงบประมาณ!E277</f>
        <v>2484720</v>
      </c>
      <c r="B946" s="27"/>
      <c r="C946" s="27">
        <f t="shared" ref="C946:C954" si="57">SUM(A946:B946)</f>
        <v>2484720</v>
      </c>
      <c r="D946" s="27">
        <f t="shared" ref="D946:D961" si="58">G946+D838</f>
        <v>1865128.87</v>
      </c>
      <c r="E946" s="28" t="s">
        <v>48</v>
      </c>
      <c r="F946" s="29" t="s">
        <v>49</v>
      </c>
      <c r="G946" s="30">
        <v>208648.87</v>
      </c>
    </row>
    <row r="947" spans="1:7">
      <c r="A947" s="30">
        <f>[1]โอนงบประมาณ!E278</f>
        <v>11321280</v>
      </c>
      <c r="B947" s="27"/>
      <c r="C947" s="27">
        <f t="shared" si="57"/>
        <v>11321280</v>
      </c>
      <c r="D947" s="27">
        <f t="shared" si="58"/>
        <v>7665315</v>
      </c>
      <c r="E947" s="28" t="s">
        <v>50</v>
      </c>
      <c r="F947" s="29" t="s">
        <v>51</v>
      </c>
      <c r="G947" s="30">
        <v>862375</v>
      </c>
    </row>
    <row r="948" spans="1:7">
      <c r="A948" s="30">
        <f>[1]โอนงบประมาณ!E279</f>
        <v>667800</v>
      </c>
      <c r="B948" s="27"/>
      <c r="C948" s="27">
        <f t="shared" si="57"/>
        <v>667800</v>
      </c>
      <c r="D948" s="27">
        <f t="shared" si="58"/>
        <v>320166.25</v>
      </c>
      <c r="E948" s="28" t="s">
        <v>52</v>
      </c>
      <c r="F948" s="29" t="s">
        <v>53</v>
      </c>
      <c r="G948" s="30">
        <v>51866.25</v>
      </c>
    </row>
    <row r="949" spans="1:7">
      <c r="A949" s="30">
        <f>[1]โอนงบประมาณ!E280</f>
        <v>6391500</v>
      </c>
      <c r="B949" s="27"/>
      <c r="C949" s="27">
        <f t="shared" si="57"/>
        <v>6391500</v>
      </c>
      <c r="D949" s="27">
        <f t="shared" si="58"/>
        <v>3796783.13</v>
      </c>
      <c r="E949" s="28" t="s">
        <v>54</v>
      </c>
      <c r="F949" s="29" t="s">
        <v>55</v>
      </c>
      <c r="G949" s="30">
        <f>287818.65+132300</f>
        <v>420118.65</v>
      </c>
    </row>
    <row r="950" spans="1:7">
      <c r="A950" s="30">
        <f>[1]โอนงบประมาณ!E281</f>
        <v>2186200</v>
      </c>
      <c r="B950" s="27"/>
      <c r="C950" s="27">
        <f t="shared" si="57"/>
        <v>2186200</v>
      </c>
      <c r="D950" s="27">
        <f t="shared" si="58"/>
        <v>869325.59</v>
      </c>
      <c r="E950" s="28" t="s">
        <v>56</v>
      </c>
      <c r="F950" s="29" t="s">
        <v>57</v>
      </c>
      <c r="G950" s="30">
        <v>39648.959999999999</v>
      </c>
    </row>
    <row r="951" spans="1:7">
      <c r="A951" s="30">
        <f>[1]โอนงบประมาณ!E282</f>
        <v>314000</v>
      </c>
      <c r="B951" s="27"/>
      <c r="C951" s="27">
        <f t="shared" si="57"/>
        <v>314000</v>
      </c>
      <c r="D951" s="27">
        <f t="shared" si="58"/>
        <v>159967.1</v>
      </c>
      <c r="E951" s="28" t="s">
        <v>58</v>
      </c>
      <c r="F951" s="29" t="s">
        <v>59</v>
      </c>
      <c r="G951" s="30">
        <v>16983.18</v>
      </c>
    </row>
    <row r="952" spans="1:7">
      <c r="A952" s="30">
        <f>[1]โอนงบประมาณ!E283</f>
        <v>96500</v>
      </c>
      <c r="B952" s="27"/>
      <c r="C952" s="27">
        <f t="shared" si="57"/>
        <v>96500</v>
      </c>
      <c r="D952" s="27">
        <f t="shared" si="58"/>
        <v>61100</v>
      </c>
      <c r="E952" s="28" t="s">
        <v>60</v>
      </c>
      <c r="F952" s="29" t="s">
        <v>61</v>
      </c>
      <c r="G952" s="30">
        <v>2800</v>
      </c>
    </row>
    <row r="953" spans="1:7">
      <c r="A953" s="30">
        <f>[1]โอนงบประมาณ!E284</f>
        <v>10097112.27</v>
      </c>
      <c r="B953" s="27">
        <v>779000</v>
      </c>
      <c r="C953" s="27">
        <f t="shared" si="57"/>
        <v>10876112.27</v>
      </c>
      <c r="D953" s="27">
        <f t="shared" si="58"/>
        <v>4960479</v>
      </c>
      <c r="E953" s="28" t="s">
        <v>62</v>
      </c>
      <c r="F953" s="29" t="s">
        <v>63</v>
      </c>
      <c r="G953" s="30">
        <v>1964683</v>
      </c>
    </row>
    <row r="954" spans="1:7">
      <c r="A954" s="30">
        <f>[1]โอนงบประมาณ!E285</f>
        <v>2612387.73</v>
      </c>
      <c r="B954" s="27"/>
      <c r="C954" s="27">
        <f t="shared" si="57"/>
        <v>2612387.73</v>
      </c>
      <c r="D954" s="27">
        <f t="shared" si="58"/>
        <v>2229775.46</v>
      </c>
      <c r="E954" s="28" t="s">
        <v>64</v>
      </c>
      <c r="F954" s="29" t="s">
        <v>65</v>
      </c>
      <c r="G954" s="30">
        <v>20000</v>
      </c>
    </row>
    <row r="955" spans="1:7">
      <c r="A955" s="70"/>
      <c r="B955" s="27"/>
      <c r="C955" s="27"/>
      <c r="D955" s="27">
        <f t="shared" si="58"/>
        <v>0</v>
      </c>
      <c r="E955" s="28" t="s">
        <v>66</v>
      </c>
      <c r="F955" s="29" t="s">
        <v>67</v>
      </c>
      <c r="G955" s="30"/>
    </row>
    <row r="956" spans="1:7">
      <c r="A956" s="27"/>
      <c r="B956" s="27"/>
      <c r="C956" s="27"/>
      <c r="D956" s="27">
        <f t="shared" si="58"/>
        <v>1589868</v>
      </c>
      <c r="E956" s="28" t="s">
        <v>43</v>
      </c>
      <c r="F956" s="29" t="s">
        <v>68</v>
      </c>
      <c r="G956" s="30">
        <v>17100</v>
      </c>
    </row>
    <row r="957" spans="1:7">
      <c r="A957" s="27"/>
      <c r="B957" s="27"/>
      <c r="C957" s="27"/>
      <c r="D957" s="27">
        <f t="shared" si="58"/>
        <v>8255178.5999999996</v>
      </c>
      <c r="E957" s="28" t="s">
        <v>69</v>
      </c>
      <c r="F957" s="29" t="s">
        <v>70</v>
      </c>
      <c r="G957" s="30"/>
    </row>
    <row r="958" spans="1:7">
      <c r="A958" s="27"/>
      <c r="B958" s="27"/>
      <c r="C958" s="27"/>
      <c r="D958" s="27">
        <f t="shared" si="58"/>
        <v>2874147.51</v>
      </c>
      <c r="E958" s="28" t="s">
        <v>71</v>
      </c>
      <c r="F958" s="29" t="s">
        <v>72</v>
      </c>
      <c r="G958" s="30">
        <f>9399.21+68355+7304+211090.41+0.03+0.04+0.13</f>
        <v>296148.82</v>
      </c>
    </row>
    <row r="959" spans="1:7">
      <c r="A959" s="27"/>
      <c r="B959" s="27"/>
      <c r="C959" s="27"/>
      <c r="D959" s="27">
        <f t="shared" si="58"/>
        <v>0</v>
      </c>
      <c r="E959" s="28" t="s">
        <v>74</v>
      </c>
      <c r="F959" s="29"/>
      <c r="G959" s="30"/>
    </row>
    <row r="960" spans="1:7">
      <c r="A960" s="27"/>
      <c r="B960" s="27"/>
      <c r="C960" s="27"/>
      <c r="D960" s="27">
        <f t="shared" si="58"/>
        <v>342.34000000000003</v>
      </c>
      <c r="E960" s="28" t="s">
        <v>38</v>
      </c>
      <c r="F960" s="29"/>
      <c r="G960" s="30">
        <f>0.47+339.9+1.97</f>
        <v>342.34000000000003</v>
      </c>
    </row>
    <row r="961" spans="1:7">
      <c r="A961" s="27"/>
      <c r="B961" s="27"/>
      <c r="C961" s="27"/>
      <c r="D961" s="27">
        <f t="shared" si="58"/>
        <v>3.2</v>
      </c>
      <c r="E961" s="28" t="s">
        <v>94</v>
      </c>
      <c r="F961" s="29"/>
      <c r="G961" s="30">
        <f>0.5+0.6+2.1</f>
        <v>3.2</v>
      </c>
    </row>
    <row r="962" spans="1:7">
      <c r="A962" s="31"/>
      <c r="B962" s="31"/>
      <c r="C962" s="31"/>
      <c r="D962" s="31"/>
      <c r="E962" s="28"/>
      <c r="F962" s="33"/>
      <c r="G962" s="34"/>
    </row>
    <row r="963" spans="1:7">
      <c r="A963" s="43">
        <f>SUM(A945:A962)</f>
        <v>47119999.999999993</v>
      </c>
      <c r="B963" s="43">
        <f t="shared" ref="B963:C963" si="59">SUM(B945:B962)</f>
        <v>779000</v>
      </c>
      <c r="C963" s="43">
        <f t="shared" si="59"/>
        <v>47898999.999999993</v>
      </c>
      <c r="D963" s="43">
        <f>SUM(D945:D962)</f>
        <v>41624850.050000004</v>
      </c>
      <c r="E963" s="44" t="s">
        <v>75</v>
      </c>
      <c r="F963" s="45"/>
      <c r="G963" s="46">
        <f>SUM(G945:G962)</f>
        <v>4782122.2700000005</v>
      </c>
    </row>
    <row r="964" spans="1:7">
      <c r="A964" s="15"/>
      <c r="B964" s="15"/>
      <c r="C964" s="15"/>
      <c r="D964" s="23">
        <f>D938-D963</f>
        <v>4607307.5599999949</v>
      </c>
      <c r="E964" s="47" t="s">
        <v>76</v>
      </c>
      <c r="F964" s="48"/>
      <c r="G964" s="26">
        <f>G938-G963</f>
        <v>107456.47999999952</v>
      </c>
    </row>
    <row r="965" spans="1:7">
      <c r="A965" s="15"/>
      <c r="B965" s="15"/>
      <c r="C965" s="15"/>
      <c r="D965" s="27"/>
      <c r="E965" s="47" t="s">
        <v>77</v>
      </c>
      <c r="F965" s="48"/>
      <c r="G965" s="30"/>
    </row>
    <row r="966" spans="1:7">
      <c r="A966" s="15"/>
      <c r="B966" s="15"/>
      <c r="C966" s="15"/>
      <c r="D966" s="31"/>
      <c r="E966" s="47" t="s">
        <v>78</v>
      </c>
      <c r="F966" s="48"/>
      <c r="G966" s="34"/>
    </row>
    <row r="967" spans="1:7" ht="24" thickBot="1">
      <c r="A967" s="15"/>
      <c r="B967" s="15"/>
      <c r="C967" s="15"/>
      <c r="D967" s="35">
        <f>D875+D964</f>
        <v>27705229.809999995</v>
      </c>
      <c r="E967" s="47" t="s">
        <v>79</v>
      </c>
      <c r="F967" s="48"/>
      <c r="G967" s="38">
        <f>G875+G964</f>
        <v>27705229.809999995</v>
      </c>
    </row>
    <row r="968" spans="1:7" ht="24" thickTop="1"/>
    <row r="970" spans="1:7">
      <c r="A970" s="51"/>
      <c r="B970" s="51"/>
      <c r="C970" s="51"/>
      <c r="D970" s="51"/>
      <c r="E970" s="52"/>
      <c r="F970" s="53"/>
      <c r="G970" s="51"/>
    </row>
    <row r="971" spans="1:7">
      <c r="A971" s="51"/>
      <c r="B971" s="51"/>
      <c r="C971" s="51"/>
      <c r="D971" s="51"/>
      <c r="E971" s="52"/>
      <c r="F971" s="53"/>
      <c r="G971" s="51"/>
    </row>
    <row r="972" spans="1:7">
      <c r="A972" s="51"/>
      <c r="B972" s="51"/>
      <c r="C972" s="51"/>
      <c r="D972" s="51"/>
      <c r="E972" s="52"/>
      <c r="F972" s="53"/>
      <c r="G972" s="54"/>
    </row>
    <row r="973" spans="1:7">
      <c r="A973" s="56"/>
      <c r="B973" s="56"/>
      <c r="C973" s="56"/>
      <c r="D973" s="56"/>
      <c r="E973" s="57"/>
      <c r="F973" s="58"/>
      <c r="G973" s="56"/>
    </row>
    <row r="976" spans="1:7">
      <c r="A976" s="1" t="s">
        <v>0</v>
      </c>
      <c r="B976" s="1"/>
      <c r="C976" s="1"/>
      <c r="D976" s="1"/>
      <c r="E976" s="1"/>
      <c r="F976" s="1"/>
      <c r="G976" s="1"/>
    </row>
    <row r="977" spans="1:7">
      <c r="A977" s="1" t="s">
        <v>1</v>
      </c>
      <c r="B977" s="1"/>
      <c r="C977" s="1"/>
      <c r="D977" s="1"/>
      <c r="E977" s="1"/>
      <c r="F977" s="1"/>
      <c r="G977" s="1"/>
    </row>
    <row r="978" spans="1:7">
      <c r="A978" s="4" t="s">
        <v>95</v>
      </c>
      <c r="B978" s="4"/>
      <c r="C978" s="4"/>
      <c r="D978" s="4"/>
      <c r="E978" s="4"/>
      <c r="F978" s="4"/>
      <c r="G978" s="4"/>
    </row>
    <row r="979" spans="1:7">
      <c r="A979" s="5" t="s">
        <v>3</v>
      </c>
      <c r="B979" s="6"/>
      <c r="C979" s="6"/>
      <c r="D979" s="6"/>
      <c r="E979" s="7"/>
      <c r="F979" s="8"/>
      <c r="G979" s="9"/>
    </row>
    <row r="980" spans="1:7">
      <c r="A980" s="10" t="s">
        <v>4</v>
      </c>
      <c r="B980" s="10" t="s">
        <v>5</v>
      </c>
      <c r="C980" s="10" t="s">
        <v>6</v>
      </c>
      <c r="D980" s="10" t="s">
        <v>7</v>
      </c>
      <c r="E980" s="11" t="s">
        <v>8</v>
      </c>
      <c r="F980" s="12" t="s">
        <v>9</v>
      </c>
      <c r="G980" s="13" t="s">
        <v>10</v>
      </c>
    </row>
    <row r="981" spans="1:7">
      <c r="A981" s="16" t="s">
        <v>11</v>
      </c>
      <c r="B981" s="16" t="s">
        <v>12</v>
      </c>
      <c r="C981" s="16" t="s">
        <v>11</v>
      </c>
      <c r="D981" s="16" t="s">
        <v>11</v>
      </c>
      <c r="E981" s="17"/>
      <c r="F981" s="12"/>
      <c r="G981" s="13" t="s">
        <v>13</v>
      </c>
    </row>
    <row r="982" spans="1:7">
      <c r="A982" s="18"/>
      <c r="B982" s="19" t="s">
        <v>14</v>
      </c>
      <c r="C982" s="18"/>
      <c r="D982" s="18"/>
      <c r="E982" s="20"/>
      <c r="F982" s="21"/>
      <c r="G982" s="22" t="s">
        <v>11</v>
      </c>
    </row>
    <row r="983" spans="1:7">
      <c r="A983" s="23"/>
      <c r="B983" s="23"/>
      <c r="C983" s="23"/>
      <c r="D983" s="23">
        <v>23097922.25</v>
      </c>
      <c r="E983" s="24" t="s">
        <v>15</v>
      </c>
      <c r="F983" s="25"/>
      <c r="G983" s="26">
        <f>G967</f>
        <v>27705229.809999995</v>
      </c>
    </row>
    <row r="984" spans="1:7">
      <c r="A984" s="27"/>
      <c r="B984" s="27"/>
      <c r="C984" s="27"/>
      <c r="D984" s="27"/>
      <c r="E984" s="28" t="s">
        <v>16</v>
      </c>
      <c r="F984" s="29"/>
      <c r="G984" s="30"/>
    </row>
    <row r="985" spans="1:7">
      <c r="A985" s="27">
        <v>245120</v>
      </c>
      <c r="B985" s="27">
        <v>0</v>
      </c>
      <c r="C985" s="27">
        <f>SUM(A985:B985)</f>
        <v>245120</v>
      </c>
      <c r="D985" s="27">
        <f>G985+D877</f>
        <v>162360.07999999999</v>
      </c>
      <c r="E985" s="28" t="s">
        <v>17</v>
      </c>
      <c r="F985" s="29" t="s">
        <v>18</v>
      </c>
      <c r="G985" s="30">
        <v>1325.15</v>
      </c>
    </row>
    <row r="986" spans="1:7">
      <c r="A986" s="27">
        <v>404550</v>
      </c>
      <c r="B986" s="27">
        <v>0</v>
      </c>
      <c r="C986" s="27">
        <f t="shared" ref="C986:C992" si="60">SUM(A986:B986)</f>
        <v>404550</v>
      </c>
      <c r="D986" s="27">
        <f t="shared" ref="D986:D1007" si="61">G986+D878</f>
        <v>166080</v>
      </c>
      <c r="E986" s="28" t="s">
        <v>19</v>
      </c>
      <c r="F986" s="29" t="s">
        <v>20</v>
      </c>
      <c r="G986" s="30">
        <v>14870</v>
      </c>
    </row>
    <row r="987" spans="1:7">
      <c r="A987" s="27">
        <v>133000</v>
      </c>
      <c r="B987" s="27">
        <v>0</v>
      </c>
      <c r="C987" s="27">
        <f t="shared" si="60"/>
        <v>133000</v>
      </c>
      <c r="D987" s="27">
        <f t="shared" si="61"/>
        <v>196526.92</v>
      </c>
      <c r="E987" s="28" t="s">
        <v>21</v>
      </c>
      <c r="F987" s="29" t="s">
        <v>22</v>
      </c>
      <c r="G987" s="30">
        <v>83683.740000000005</v>
      </c>
    </row>
    <row r="988" spans="1:7">
      <c r="A988" s="27">
        <v>0</v>
      </c>
      <c r="B988" s="27">
        <v>0</v>
      </c>
      <c r="C988" s="27">
        <f t="shared" si="60"/>
        <v>0</v>
      </c>
      <c r="D988" s="27">
        <f t="shared" si="61"/>
        <v>0</v>
      </c>
      <c r="E988" s="28" t="s">
        <v>23</v>
      </c>
      <c r="F988" s="29" t="s">
        <v>24</v>
      </c>
      <c r="G988" s="30">
        <v>0</v>
      </c>
    </row>
    <row r="989" spans="1:7">
      <c r="A989" s="27">
        <v>10000</v>
      </c>
      <c r="B989" s="27">
        <v>0</v>
      </c>
      <c r="C989" s="27">
        <f t="shared" si="60"/>
        <v>10000</v>
      </c>
      <c r="D989" s="27">
        <f t="shared" si="61"/>
        <v>3186.2</v>
      </c>
      <c r="E989" s="28" t="s">
        <v>25</v>
      </c>
      <c r="F989" s="29" t="s">
        <v>26</v>
      </c>
      <c r="G989" s="30">
        <v>1244</v>
      </c>
    </row>
    <row r="990" spans="1:7">
      <c r="A990" s="27">
        <v>1000</v>
      </c>
      <c r="B990" s="27">
        <v>0</v>
      </c>
      <c r="C990" s="27">
        <f t="shared" si="60"/>
        <v>1000</v>
      </c>
      <c r="D990" s="27">
        <f t="shared" si="61"/>
        <v>1513</v>
      </c>
      <c r="E990" s="28" t="s">
        <v>27</v>
      </c>
      <c r="F990" s="29" t="s">
        <v>28</v>
      </c>
      <c r="G990" s="30">
        <v>0</v>
      </c>
    </row>
    <row r="991" spans="1:7">
      <c r="A991" s="27">
        <v>16206330</v>
      </c>
      <c r="B991" s="27">
        <v>0</v>
      </c>
      <c r="C991" s="27">
        <f t="shared" si="60"/>
        <v>16206330</v>
      </c>
      <c r="D991" s="27">
        <f t="shared" si="61"/>
        <v>13856686.449999999</v>
      </c>
      <c r="E991" s="28" t="s">
        <v>29</v>
      </c>
      <c r="F991" s="29" t="s">
        <v>30</v>
      </c>
      <c r="G991" s="30">
        <v>1644123.16</v>
      </c>
    </row>
    <row r="992" spans="1:7">
      <c r="A992" s="27">
        <v>30120000</v>
      </c>
      <c r="B992" s="27">
        <v>0</v>
      </c>
      <c r="C992" s="27">
        <f t="shared" si="60"/>
        <v>30120000</v>
      </c>
      <c r="D992" s="27">
        <f t="shared" si="61"/>
        <v>26051056</v>
      </c>
      <c r="E992" s="28" t="s">
        <v>31</v>
      </c>
      <c r="F992" s="29" t="s">
        <v>32</v>
      </c>
      <c r="G992" s="30">
        <v>3557541</v>
      </c>
    </row>
    <row r="993" spans="1:7">
      <c r="A993" s="27"/>
      <c r="B993" s="27"/>
      <c r="C993" s="27"/>
      <c r="D993" s="27">
        <f t="shared" si="61"/>
        <v>499411</v>
      </c>
      <c r="E993" s="28" t="s">
        <v>33</v>
      </c>
      <c r="F993" s="29"/>
      <c r="G993" s="30">
        <v>23955</v>
      </c>
    </row>
    <row r="994" spans="1:7">
      <c r="A994" s="27"/>
      <c r="B994" s="27"/>
      <c r="C994" s="27"/>
      <c r="D994" s="27">
        <f t="shared" si="61"/>
        <v>0</v>
      </c>
      <c r="E994" s="28" t="s">
        <v>34</v>
      </c>
      <c r="F994" s="29"/>
      <c r="G994" s="30">
        <v>0</v>
      </c>
    </row>
    <row r="995" spans="1:7">
      <c r="A995" s="27"/>
      <c r="B995" s="27"/>
      <c r="C995" s="27"/>
      <c r="D995" s="27">
        <f t="shared" si="61"/>
        <v>2182.0100000000002</v>
      </c>
      <c r="E995" s="28" t="s">
        <v>35</v>
      </c>
      <c r="F995" s="29"/>
      <c r="G995" s="30">
        <v>114.11</v>
      </c>
    </row>
    <row r="996" spans="1:7">
      <c r="A996" s="27"/>
      <c r="B996" s="27"/>
      <c r="C996" s="27"/>
      <c r="D996" s="27">
        <f t="shared" si="61"/>
        <v>148991.97999999998</v>
      </c>
      <c r="E996" s="28" t="s">
        <v>36</v>
      </c>
      <c r="F996" s="29"/>
      <c r="G996" s="30">
        <v>7994.85</v>
      </c>
    </row>
    <row r="997" spans="1:7">
      <c r="A997" s="27"/>
      <c r="B997" s="27"/>
      <c r="C997" s="27"/>
      <c r="D997" s="27">
        <f t="shared" si="61"/>
        <v>71219.42</v>
      </c>
      <c r="E997" s="28" t="s">
        <v>37</v>
      </c>
      <c r="F997" s="29"/>
      <c r="G997" s="30">
        <v>1400</v>
      </c>
    </row>
    <row r="998" spans="1:7">
      <c r="A998" s="27"/>
      <c r="B998" s="27"/>
      <c r="C998" s="27"/>
      <c r="D998" s="27">
        <f t="shared" si="61"/>
        <v>10051.51</v>
      </c>
      <c r="E998" s="28" t="s">
        <v>38</v>
      </c>
      <c r="F998" s="29"/>
      <c r="G998" s="30">
        <v>462.57</v>
      </c>
    </row>
    <row r="999" spans="1:7">
      <c r="A999" s="27"/>
      <c r="B999" s="27"/>
      <c r="C999" s="27"/>
      <c r="D999" s="27">
        <f t="shared" si="61"/>
        <v>2815760</v>
      </c>
      <c r="E999" s="28" t="s">
        <v>39</v>
      </c>
      <c r="F999" s="29"/>
      <c r="G999" s="30">
        <v>95760</v>
      </c>
    </row>
    <row r="1000" spans="1:7">
      <c r="A1000" s="27"/>
      <c r="B1000" s="27"/>
      <c r="C1000" s="27"/>
      <c r="D1000" s="27">
        <f t="shared" si="61"/>
        <v>0</v>
      </c>
      <c r="E1000" s="28" t="s">
        <v>40</v>
      </c>
      <c r="F1000" s="29"/>
      <c r="G1000" s="30"/>
    </row>
    <row r="1001" spans="1:7">
      <c r="A1001" s="27"/>
      <c r="B1001" s="27"/>
      <c r="C1001" s="27"/>
      <c r="D1001" s="27">
        <f t="shared" si="61"/>
        <v>73040</v>
      </c>
      <c r="E1001" s="28" t="s">
        <v>41</v>
      </c>
      <c r="F1001" s="29"/>
      <c r="G1001" s="30">
        <v>7304</v>
      </c>
    </row>
    <row r="1002" spans="1:7">
      <c r="A1002" s="27"/>
      <c r="B1002" s="27"/>
      <c r="C1002" s="27"/>
      <c r="D1002" s="27">
        <f t="shared" si="61"/>
        <v>2403475.7000000002</v>
      </c>
      <c r="E1002" s="28" t="s">
        <v>42</v>
      </c>
      <c r="F1002" s="29"/>
      <c r="G1002" s="30">
        <v>209300.25</v>
      </c>
    </row>
    <row r="1003" spans="1:7">
      <c r="A1003" s="27"/>
      <c r="B1003" s="27"/>
      <c r="C1003" s="27"/>
      <c r="D1003" s="27">
        <f t="shared" si="61"/>
        <v>1477198</v>
      </c>
      <c r="E1003" s="28" t="s">
        <v>43</v>
      </c>
      <c r="F1003" s="29"/>
      <c r="G1003" s="30">
        <f>3600+6300+5000+6200+6200+5800+6100</f>
        <v>39200</v>
      </c>
    </row>
    <row r="1004" spans="1:7">
      <c r="A1004" s="27"/>
      <c r="B1004" s="27"/>
      <c r="C1004" s="27"/>
      <c r="D1004" s="27">
        <f t="shared" si="61"/>
        <v>14244</v>
      </c>
      <c r="E1004" s="28" t="s">
        <v>81</v>
      </c>
      <c r="F1004" s="29"/>
      <c r="G1004" s="30">
        <v>3124</v>
      </c>
    </row>
    <row r="1005" spans="1:7">
      <c r="A1005" s="27"/>
      <c r="B1005" s="27"/>
      <c r="C1005" s="27"/>
      <c r="D1005" s="27">
        <f t="shared" si="61"/>
        <v>160</v>
      </c>
      <c r="E1005" s="28" t="s">
        <v>54</v>
      </c>
      <c r="F1005" s="29"/>
      <c r="G1005" s="30"/>
    </row>
    <row r="1006" spans="1:7">
      <c r="A1006" s="27"/>
      <c r="B1006" s="27">
        <f>D1006</f>
        <v>2851500</v>
      </c>
      <c r="C1006" s="27">
        <f t="shared" ref="C1006:C1007" si="62">SUM(A1006:B1006)</f>
        <v>2851500</v>
      </c>
      <c r="D1006" s="27">
        <f t="shared" si="61"/>
        <v>2851500</v>
      </c>
      <c r="E1006" s="28" t="s">
        <v>84</v>
      </c>
      <c r="F1006" s="29"/>
      <c r="G1006" s="30"/>
    </row>
    <row r="1007" spans="1:7">
      <c r="A1007" s="27"/>
      <c r="B1007" s="27"/>
      <c r="C1007" s="27">
        <f t="shared" si="62"/>
        <v>0</v>
      </c>
      <c r="D1007" s="27">
        <f t="shared" si="61"/>
        <v>2042.4699999999998</v>
      </c>
      <c r="E1007" s="28" t="s">
        <v>87</v>
      </c>
      <c r="F1007" s="29"/>
      <c r="G1007" s="30">
        <v>1243.0999999999999</v>
      </c>
    </row>
    <row r="1008" spans="1:7">
      <c r="A1008" s="31"/>
      <c r="B1008" s="31"/>
      <c r="C1008" s="31"/>
      <c r="D1008" s="27"/>
      <c r="E1008" s="68"/>
      <c r="F1008" s="33"/>
      <c r="G1008" s="34"/>
    </row>
    <row r="1009" spans="1:7">
      <c r="A1009" s="31"/>
      <c r="B1009" s="31"/>
      <c r="C1009" s="31"/>
      <c r="D1009" s="27"/>
      <c r="E1009" s="32"/>
      <c r="F1009" s="33"/>
      <c r="G1009" s="34"/>
    </row>
    <row r="1010" spans="1:7">
      <c r="A1010" s="31"/>
      <c r="B1010" s="31"/>
      <c r="C1010" s="31"/>
      <c r="D1010" s="27"/>
      <c r="E1010" s="32"/>
      <c r="F1010" s="33"/>
      <c r="G1010" s="34"/>
    </row>
    <row r="1011" spans="1:7">
      <c r="A1011" s="63"/>
      <c r="B1011" s="63"/>
      <c r="C1011" s="63"/>
      <c r="D1011" s="27"/>
      <c r="E1011" s="64"/>
      <c r="F1011" s="65"/>
      <c r="G1011" s="66"/>
    </row>
    <row r="1012" spans="1:7">
      <c r="A1012" s="23"/>
      <c r="B1012" s="23"/>
      <c r="C1012" s="23"/>
      <c r="D1012" s="27">
        <f t="shared" ref="D1012:D1020" si="63">G1012+D904</f>
        <v>16001.84</v>
      </c>
      <c r="E1012" s="67" t="s">
        <v>66</v>
      </c>
      <c r="F1012" s="25"/>
      <c r="G1012" s="26"/>
    </row>
    <row r="1013" spans="1:7">
      <c r="A1013" s="27"/>
      <c r="B1013" s="27"/>
      <c r="C1013" s="27"/>
      <c r="D1013" s="27">
        <f t="shared" si="63"/>
        <v>418387.73</v>
      </c>
      <c r="E1013" s="28" t="s">
        <v>64</v>
      </c>
      <c r="F1013" s="29"/>
      <c r="G1013" s="30"/>
    </row>
    <row r="1014" spans="1:7">
      <c r="A1014" s="27"/>
      <c r="B1014" s="27"/>
      <c r="C1014" s="27"/>
      <c r="D1014" s="27">
        <f t="shared" si="63"/>
        <v>674560</v>
      </c>
      <c r="E1014" s="28" t="s">
        <v>89</v>
      </c>
      <c r="F1014" s="29"/>
      <c r="G1014" s="30"/>
    </row>
    <row r="1015" spans="1:7">
      <c r="A1015" s="27"/>
      <c r="B1015" s="27"/>
      <c r="C1015" s="27"/>
      <c r="D1015" s="27">
        <f t="shared" si="63"/>
        <v>350</v>
      </c>
      <c r="E1015" s="28" t="s">
        <v>52</v>
      </c>
      <c r="F1015" s="29"/>
      <c r="G1015" s="30"/>
    </row>
    <row r="1016" spans="1:7">
      <c r="A1016" s="27"/>
      <c r="B1016" s="27"/>
      <c r="C1016" s="27"/>
      <c r="D1016" s="27">
        <f t="shared" si="63"/>
        <v>1800</v>
      </c>
      <c r="E1016" s="28" t="s">
        <v>46</v>
      </c>
      <c r="F1016" s="29"/>
      <c r="G1016" s="30"/>
    </row>
    <row r="1017" spans="1:7">
      <c r="A1017" s="27"/>
      <c r="B1017" s="27"/>
      <c r="C1017" s="27"/>
      <c r="D1017" s="27">
        <f t="shared" si="63"/>
        <v>8530.23</v>
      </c>
      <c r="E1017" s="28" t="s">
        <v>58</v>
      </c>
      <c r="F1017" s="29"/>
      <c r="G1017" s="30">
        <v>3104.07</v>
      </c>
    </row>
    <row r="1018" spans="1:7">
      <c r="A1018" s="27"/>
      <c r="B1018" s="27"/>
      <c r="C1018" s="27"/>
      <c r="D1018" s="27">
        <f t="shared" si="63"/>
        <v>1588.87</v>
      </c>
      <c r="E1018" s="28" t="s">
        <v>93</v>
      </c>
      <c r="F1018" s="29"/>
      <c r="G1018" s="30"/>
    </row>
    <row r="1019" spans="1:7">
      <c r="A1019" s="27"/>
      <c r="B1019" s="27"/>
      <c r="C1019" s="27"/>
      <c r="D1019" s="27">
        <f t="shared" si="63"/>
        <v>3.2</v>
      </c>
      <c r="E1019" s="28" t="s">
        <v>94</v>
      </c>
      <c r="F1019" s="29"/>
      <c r="G1019" s="30"/>
    </row>
    <row r="1020" spans="1:7">
      <c r="A1020" s="27"/>
      <c r="B1020" s="27"/>
      <c r="C1020" s="27"/>
      <c r="D1020" s="27">
        <f t="shared" si="63"/>
        <v>3000</v>
      </c>
      <c r="E1020" s="28" t="s">
        <v>96</v>
      </c>
      <c r="F1020" s="29"/>
      <c r="G1020" s="30">
        <v>3000</v>
      </c>
    </row>
    <row r="1021" spans="1:7">
      <c r="A1021" s="27"/>
      <c r="B1021" s="27"/>
      <c r="C1021" s="27"/>
      <c r="D1021" s="27"/>
      <c r="E1021" s="28"/>
      <c r="F1021" s="29"/>
      <c r="G1021" s="30"/>
    </row>
    <row r="1022" spans="1:7">
      <c r="A1022" s="27"/>
      <c r="B1022" s="27"/>
      <c r="C1022" s="27"/>
      <c r="D1022" s="27"/>
      <c r="E1022" s="28"/>
      <c r="F1022" s="29"/>
      <c r="G1022" s="30"/>
    </row>
    <row r="1023" spans="1:7">
      <c r="A1023" s="27"/>
      <c r="B1023" s="27"/>
      <c r="C1023" s="27"/>
      <c r="D1023" s="27"/>
      <c r="E1023" s="28"/>
      <c r="F1023" s="29"/>
      <c r="G1023" s="30"/>
    </row>
    <row r="1024" spans="1:7">
      <c r="A1024" s="27"/>
      <c r="B1024" s="27"/>
      <c r="C1024" s="27"/>
      <c r="D1024" s="27"/>
      <c r="E1024" s="28"/>
      <c r="F1024" s="29"/>
      <c r="G1024" s="30"/>
    </row>
    <row r="1025" spans="1:7">
      <c r="A1025" s="27"/>
      <c r="B1025" s="27"/>
      <c r="C1025" s="27"/>
      <c r="D1025" s="27"/>
      <c r="E1025" s="28"/>
      <c r="F1025" s="29"/>
      <c r="G1025" s="30"/>
    </row>
    <row r="1026" spans="1:7">
      <c r="A1026" s="27"/>
      <c r="B1026" s="27"/>
      <c r="C1026" s="27"/>
      <c r="D1026" s="27"/>
      <c r="E1026" s="28"/>
      <c r="F1026" s="29"/>
      <c r="G1026" s="30"/>
    </row>
    <row r="1027" spans="1:7">
      <c r="A1027" s="27"/>
      <c r="B1027" s="27"/>
      <c r="C1027" s="27"/>
      <c r="D1027" s="27"/>
      <c r="E1027" s="28"/>
      <c r="F1027" s="29"/>
      <c r="G1027" s="30"/>
    </row>
    <row r="1028" spans="1:7">
      <c r="A1028" s="27"/>
      <c r="B1028" s="27"/>
      <c r="C1028" s="27"/>
      <c r="D1028" s="27"/>
      <c r="E1028" s="28"/>
      <c r="F1028" s="29"/>
      <c r="G1028" s="30"/>
    </row>
    <row r="1029" spans="1:7">
      <c r="A1029" s="27"/>
      <c r="B1029" s="27"/>
      <c r="C1029" s="27"/>
      <c r="D1029" s="27"/>
      <c r="E1029" s="28"/>
      <c r="F1029" s="29"/>
      <c r="G1029" s="30"/>
    </row>
    <row r="1030" spans="1:7">
      <c r="A1030" s="27"/>
      <c r="B1030" s="27"/>
      <c r="C1030" s="27"/>
      <c r="D1030" s="27"/>
      <c r="E1030" s="28"/>
      <c r="F1030" s="29"/>
      <c r="G1030" s="30"/>
    </row>
    <row r="1031" spans="1:7">
      <c r="A1031" s="27"/>
      <c r="B1031" s="27"/>
      <c r="C1031" s="27"/>
      <c r="D1031" s="27"/>
      <c r="E1031" s="28"/>
      <c r="F1031" s="29"/>
      <c r="G1031" s="30"/>
    </row>
    <row r="1032" spans="1:7">
      <c r="A1032" s="27"/>
      <c r="B1032" s="27"/>
      <c r="C1032" s="27"/>
      <c r="D1032" s="27"/>
      <c r="E1032" s="28"/>
      <c r="F1032" s="29"/>
      <c r="G1032" s="30"/>
    </row>
    <row r="1033" spans="1:7">
      <c r="A1033" s="27"/>
      <c r="B1033" s="27"/>
      <c r="C1033" s="27"/>
      <c r="D1033" s="27"/>
      <c r="E1033" s="28"/>
      <c r="F1033" s="29"/>
      <c r="G1033" s="30"/>
    </row>
    <row r="1034" spans="1:7">
      <c r="A1034" s="27"/>
      <c r="B1034" s="27"/>
      <c r="C1034" s="27"/>
      <c r="D1034" s="27"/>
      <c r="E1034" s="28"/>
      <c r="F1034" s="29"/>
      <c r="G1034" s="30"/>
    </row>
    <row r="1035" spans="1:7">
      <c r="A1035" s="27"/>
      <c r="B1035" s="27"/>
      <c r="C1035" s="27"/>
      <c r="D1035" s="27"/>
      <c r="E1035" s="28"/>
      <c r="F1035" s="29"/>
      <c r="G1035" s="30"/>
    </row>
    <row r="1036" spans="1:7">
      <c r="A1036" s="27"/>
      <c r="B1036" s="27"/>
      <c r="C1036" s="27"/>
      <c r="D1036" s="27"/>
      <c r="E1036" s="28"/>
      <c r="F1036" s="29"/>
      <c r="G1036" s="30"/>
    </row>
    <row r="1037" spans="1:7">
      <c r="A1037" s="27"/>
      <c r="B1037" s="27"/>
      <c r="C1037" s="27"/>
      <c r="D1037" s="27"/>
      <c r="E1037" s="28"/>
      <c r="F1037" s="29"/>
      <c r="G1037" s="30"/>
    </row>
    <row r="1038" spans="1:7">
      <c r="A1038" s="27"/>
      <c r="B1038" s="27"/>
      <c r="C1038" s="27"/>
      <c r="D1038" s="27"/>
      <c r="E1038" s="28"/>
      <c r="F1038" s="29"/>
      <c r="G1038" s="30"/>
    </row>
    <row r="1039" spans="1:7">
      <c r="A1039" s="27"/>
      <c r="B1039" s="27"/>
      <c r="C1039" s="27"/>
      <c r="D1039" s="27"/>
      <c r="E1039" s="28"/>
      <c r="F1039" s="29"/>
      <c r="G1039" s="30"/>
    </row>
    <row r="1040" spans="1:7">
      <c r="A1040" s="27"/>
      <c r="B1040" s="27"/>
      <c r="C1040" s="27"/>
      <c r="D1040" s="27"/>
      <c r="E1040" s="28"/>
      <c r="F1040" s="29"/>
      <c r="G1040" s="30"/>
    </row>
    <row r="1041" spans="1:7">
      <c r="A1041" s="27"/>
      <c r="B1041" s="27"/>
      <c r="C1041" s="27"/>
      <c r="D1041" s="27"/>
      <c r="E1041" s="28"/>
      <c r="F1041" s="29"/>
      <c r="G1041" s="30"/>
    </row>
    <row r="1042" spans="1:7">
      <c r="A1042" s="27"/>
      <c r="B1042" s="27"/>
      <c r="C1042" s="27"/>
      <c r="D1042" s="27"/>
      <c r="E1042" s="28"/>
      <c r="F1042" s="29"/>
      <c r="G1042" s="30"/>
    </row>
    <row r="1043" spans="1:7">
      <c r="A1043" s="27"/>
      <c r="B1043" s="27"/>
      <c r="C1043" s="27"/>
      <c r="D1043" s="27"/>
      <c r="E1043" s="28"/>
      <c r="F1043" s="29"/>
      <c r="G1043" s="30"/>
    </row>
    <row r="1044" spans="1:7">
      <c r="A1044" s="27"/>
      <c r="B1044" s="27"/>
      <c r="C1044" s="27"/>
      <c r="D1044" s="27"/>
      <c r="E1044" s="28"/>
      <c r="F1044" s="29"/>
      <c r="G1044" s="30"/>
    </row>
    <row r="1045" spans="1:7">
      <c r="A1045" s="63"/>
      <c r="B1045" s="63"/>
      <c r="C1045" s="63"/>
      <c r="D1045" s="63"/>
      <c r="E1045" s="64"/>
      <c r="F1045" s="65"/>
      <c r="G1045" s="66"/>
    </row>
    <row r="1046" spans="1:7" ht="24" thickBot="1">
      <c r="A1046" s="35">
        <f>SUM(A985:A1045)</f>
        <v>47120000</v>
      </c>
      <c r="B1046" s="35">
        <f t="shared" ref="B1046:D1046" si="64">SUM(B985:B1045)</f>
        <v>2851500</v>
      </c>
      <c r="C1046" s="35">
        <f t="shared" si="64"/>
        <v>49971500</v>
      </c>
      <c r="D1046" s="35">
        <f t="shared" si="64"/>
        <v>51930906.609999992</v>
      </c>
      <c r="E1046" s="36" t="s">
        <v>44</v>
      </c>
      <c r="F1046" s="37"/>
      <c r="G1046" s="38">
        <f>SUM(G985:G1045)</f>
        <v>5698749</v>
      </c>
    </row>
    <row r="1047" spans="1:7" ht="24" thickTop="1">
      <c r="A1047" s="39"/>
      <c r="B1047" s="39"/>
      <c r="C1047" s="39"/>
      <c r="D1047" s="39"/>
      <c r="E1047" s="40"/>
      <c r="F1047" s="41"/>
      <c r="G1047" s="42"/>
    </row>
    <row r="1048" spans="1:7">
      <c r="A1048" s="6" t="s">
        <v>3</v>
      </c>
      <c r="B1048" s="6"/>
      <c r="C1048" s="6"/>
      <c r="D1048" s="6"/>
      <c r="E1048" s="7"/>
      <c r="F1048" s="8"/>
      <c r="G1048" s="9"/>
    </row>
    <row r="1049" spans="1:7">
      <c r="A1049" s="16" t="s">
        <v>4</v>
      </c>
      <c r="B1049" s="16" t="s">
        <v>5</v>
      </c>
      <c r="C1049" s="16" t="s">
        <v>6</v>
      </c>
      <c r="D1049" s="16" t="s">
        <v>7</v>
      </c>
      <c r="E1049" s="11" t="s">
        <v>8</v>
      </c>
      <c r="F1049" s="12" t="s">
        <v>9</v>
      </c>
      <c r="G1049" s="13" t="s">
        <v>10</v>
      </c>
    </row>
    <row r="1050" spans="1:7">
      <c r="A1050" s="16" t="s">
        <v>11</v>
      </c>
      <c r="B1050" s="16" t="s">
        <v>12</v>
      </c>
      <c r="C1050" s="16" t="s">
        <v>11</v>
      </c>
      <c r="D1050" s="16" t="s">
        <v>11</v>
      </c>
      <c r="E1050" s="17"/>
      <c r="F1050" s="12"/>
      <c r="G1050" s="13" t="s">
        <v>13</v>
      </c>
    </row>
    <row r="1051" spans="1:7">
      <c r="A1051" s="18"/>
      <c r="B1051" s="19" t="s">
        <v>14</v>
      </c>
      <c r="C1051" s="18"/>
      <c r="D1051" s="18"/>
      <c r="E1051" s="20"/>
      <c r="F1051" s="21"/>
      <c r="G1051" s="22" t="s">
        <v>11</v>
      </c>
    </row>
    <row r="1052" spans="1:7">
      <c r="A1052" s="69"/>
      <c r="B1052" s="23"/>
      <c r="C1052" s="23"/>
      <c r="D1052" s="23"/>
      <c r="E1052" s="24" t="s">
        <v>45</v>
      </c>
      <c r="F1052" s="25"/>
      <c r="G1052" s="26"/>
    </row>
    <row r="1053" spans="1:7">
      <c r="A1053" s="30">
        <f>[1]โอนงบประมาณ!E384</f>
        <v>314000</v>
      </c>
      <c r="B1053" s="27"/>
      <c r="C1053" s="27">
        <f>SUM(A1053:B1053)</f>
        <v>314000</v>
      </c>
      <c r="D1053" s="27">
        <f>G1053+D945</f>
        <v>7566774</v>
      </c>
      <c r="E1053" s="28" t="s">
        <v>46</v>
      </c>
      <c r="F1053" s="29" t="s">
        <v>47</v>
      </c>
      <c r="G1053" s="30">
        <v>589504</v>
      </c>
    </row>
    <row r="1054" spans="1:7">
      <c r="A1054" s="30">
        <f>[1]โอนงบประมาณ!E385</f>
        <v>96500</v>
      </c>
      <c r="B1054" s="27"/>
      <c r="C1054" s="27">
        <f t="shared" ref="C1054:C1062" si="65">SUM(A1054:B1054)</f>
        <v>96500</v>
      </c>
      <c r="D1054" s="27">
        <f t="shared" ref="D1054:D1070" si="66">G1054+D946</f>
        <v>2072188.87</v>
      </c>
      <c r="E1054" s="28" t="s">
        <v>48</v>
      </c>
      <c r="F1054" s="29" t="s">
        <v>49</v>
      </c>
      <c r="G1054" s="30">
        <v>207060</v>
      </c>
    </row>
    <row r="1055" spans="1:7">
      <c r="A1055" s="30">
        <f>[1]โอนงบประมาณ!E386</f>
        <v>10097112.27</v>
      </c>
      <c r="B1055" s="27"/>
      <c r="C1055" s="27">
        <f t="shared" si="65"/>
        <v>10097112.27</v>
      </c>
      <c r="D1055" s="27">
        <f t="shared" si="66"/>
        <v>8527690</v>
      </c>
      <c r="E1055" s="28" t="s">
        <v>50</v>
      </c>
      <c r="F1055" s="29" t="s">
        <v>51</v>
      </c>
      <c r="G1055" s="30">
        <v>862375</v>
      </c>
    </row>
    <row r="1056" spans="1:7">
      <c r="A1056" s="30">
        <f>[1]โอนงบประมาณ!E387</f>
        <v>2637387.73</v>
      </c>
      <c r="B1056" s="27"/>
      <c r="C1056" s="27">
        <f t="shared" si="65"/>
        <v>2637387.73</v>
      </c>
      <c r="D1056" s="27">
        <f t="shared" si="66"/>
        <v>356844.25</v>
      </c>
      <c r="E1056" s="28" t="s">
        <v>52</v>
      </c>
      <c r="F1056" s="29" t="s">
        <v>53</v>
      </c>
      <c r="G1056" s="30">
        <v>36678</v>
      </c>
    </row>
    <row r="1057" spans="1:7">
      <c r="A1057" s="30">
        <f>[1]โอนงบประมาณ!E388</f>
        <v>0</v>
      </c>
      <c r="B1057" s="27"/>
      <c r="C1057" s="27">
        <f t="shared" si="65"/>
        <v>0</v>
      </c>
      <c r="D1057" s="27">
        <f t="shared" si="66"/>
        <v>4029209.3</v>
      </c>
      <c r="E1057" s="28" t="s">
        <v>54</v>
      </c>
      <c r="F1057" s="29" t="s">
        <v>55</v>
      </c>
      <c r="G1057" s="30">
        <f>193226.17+3600+6300+5000+6200+6200+5800+6100</f>
        <v>232426.17</v>
      </c>
    </row>
    <row r="1058" spans="1:7">
      <c r="A1058" s="30">
        <f>[1]โอนงบประมาณ!E389</f>
        <v>47119999.999999993</v>
      </c>
      <c r="B1058" s="27"/>
      <c r="C1058" s="27">
        <f t="shared" si="65"/>
        <v>47119999.999999993</v>
      </c>
      <c r="D1058" s="27">
        <f t="shared" si="66"/>
        <v>893221.59</v>
      </c>
      <c r="E1058" s="28" t="s">
        <v>56</v>
      </c>
      <c r="F1058" s="29" t="s">
        <v>57</v>
      </c>
      <c r="G1058" s="30">
        <v>23896</v>
      </c>
    </row>
    <row r="1059" spans="1:7">
      <c r="A1059" s="30">
        <f>[1]โอนงบประมาณ!E390</f>
        <v>0</v>
      </c>
      <c r="B1059" s="27"/>
      <c r="C1059" s="27">
        <f t="shared" si="65"/>
        <v>0</v>
      </c>
      <c r="D1059" s="27">
        <f t="shared" si="66"/>
        <v>181844.84</v>
      </c>
      <c r="E1059" s="28" t="s">
        <v>58</v>
      </c>
      <c r="F1059" s="29" t="s">
        <v>59</v>
      </c>
      <c r="G1059" s="30">
        <v>21877.74</v>
      </c>
    </row>
    <row r="1060" spans="1:7">
      <c r="A1060" s="30">
        <f>[1]โอนงบประมาณ!E391</f>
        <v>0</v>
      </c>
      <c r="B1060" s="27"/>
      <c r="C1060" s="27">
        <f t="shared" si="65"/>
        <v>0</v>
      </c>
      <c r="D1060" s="27">
        <f t="shared" si="66"/>
        <v>61100</v>
      </c>
      <c r="E1060" s="28" t="s">
        <v>60</v>
      </c>
      <c r="F1060" s="29" t="s">
        <v>61</v>
      </c>
      <c r="G1060" s="30">
        <v>0</v>
      </c>
    </row>
    <row r="1061" spans="1:7">
      <c r="A1061" s="30">
        <f>[1]โอนงบประมาณ!E392</f>
        <v>0</v>
      </c>
      <c r="B1061" s="27">
        <v>779000</v>
      </c>
      <c r="C1061" s="27">
        <f t="shared" si="65"/>
        <v>779000</v>
      </c>
      <c r="D1061" s="27">
        <f t="shared" si="66"/>
        <v>5557479</v>
      </c>
      <c r="E1061" s="28" t="s">
        <v>62</v>
      </c>
      <c r="F1061" s="29" t="s">
        <v>63</v>
      </c>
      <c r="G1061" s="30">
        <v>597000</v>
      </c>
    </row>
    <row r="1062" spans="1:7">
      <c r="A1062" s="30">
        <f>[1]โอนงบประมาณ!E393</f>
        <v>0</v>
      </c>
      <c r="B1062" s="27"/>
      <c r="C1062" s="27">
        <f t="shared" si="65"/>
        <v>0</v>
      </c>
      <c r="D1062" s="27">
        <f t="shared" si="66"/>
        <v>2229775.46</v>
      </c>
      <c r="E1062" s="28" t="s">
        <v>64</v>
      </c>
      <c r="F1062" s="29" t="s">
        <v>65</v>
      </c>
      <c r="G1062" s="30"/>
    </row>
    <row r="1063" spans="1:7">
      <c r="A1063" s="70"/>
      <c r="B1063" s="27"/>
      <c r="C1063" s="27"/>
      <c r="D1063" s="27">
        <f t="shared" si="66"/>
        <v>0</v>
      </c>
      <c r="E1063" s="28" t="s">
        <v>66</v>
      </c>
      <c r="F1063" s="29" t="s">
        <v>67</v>
      </c>
      <c r="G1063" s="30"/>
    </row>
    <row r="1064" spans="1:7">
      <c r="A1064" s="27"/>
      <c r="B1064" s="27"/>
      <c r="C1064" s="27"/>
      <c r="D1064" s="27">
        <f t="shared" si="66"/>
        <v>1753168</v>
      </c>
      <c r="E1064" s="28" t="s">
        <v>43</v>
      </c>
      <c r="F1064" s="29" t="s">
        <v>68</v>
      </c>
      <c r="G1064" s="30">
        <v>163300</v>
      </c>
    </row>
    <row r="1065" spans="1:7">
      <c r="A1065" s="27"/>
      <c r="B1065" s="27"/>
      <c r="C1065" s="27"/>
      <c r="D1065" s="27">
        <f t="shared" si="66"/>
        <v>8255178.5999999996</v>
      </c>
      <c r="E1065" s="28" t="s">
        <v>69</v>
      </c>
      <c r="F1065" s="29" t="s">
        <v>70</v>
      </c>
      <c r="G1065" s="30"/>
    </row>
    <row r="1066" spans="1:7">
      <c r="A1066" s="27"/>
      <c r="B1066" s="27"/>
      <c r="C1066" s="27"/>
      <c r="D1066" s="27">
        <f t="shared" si="66"/>
        <v>3138211.28</v>
      </c>
      <c r="E1066" s="28" t="s">
        <v>71</v>
      </c>
      <c r="F1066" s="29" t="s">
        <v>72</v>
      </c>
      <c r="G1066" s="30">
        <f>21198.52+25211+7304+209300.25+1050</f>
        <v>264063.77</v>
      </c>
    </row>
    <row r="1067" spans="1:7">
      <c r="A1067" s="27"/>
      <c r="B1067" s="27"/>
      <c r="C1067" s="27"/>
      <c r="D1067" s="27">
        <f t="shared" si="66"/>
        <v>0</v>
      </c>
      <c r="E1067" s="28" t="s">
        <v>74</v>
      </c>
      <c r="F1067" s="29"/>
      <c r="G1067" s="30"/>
    </row>
    <row r="1068" spans="1:7">
      <c r="A1068" s="27"/>
      <c r="B1068" s="27"/>
      <c r="C1068" s="27"/>
      <c r="D1068" s="27">
        <f t="shared" si="66"/>
        <v>342.34000000000003</v>
      </c>
      <c r="E1068" s="28" t="s">
        <v>38</v>
      </c>
      <c r="F1068" s="29"/>
      <c r="G1068" s="30"/>
    </row>
    <row r="1069" spans="1:7">
      <c r="A1069" s="27"/>
      <c r="B1069" s="27"/>
      <c r="C1069" s="27"/>
      <c r="D1069" s="27">
        <f t="shared" si="66"/>
        <v>3.2</v>
      </c>
      <c r="E1069" s="28" t="s">
        <v>94</v>
      </c>
      <c r="F1069" s="29"/>
      <c r="G1069" s="30"/>
    </row>
    <row r="1070" spans="1:7">
      <c r="A1070" s="31"/>
      <c r="B1070" s="31"/>
      <c r="C1070" s="31"/>
      <c r="D1070" s="27">
        <f t="shared" si="66"/>
        <v>95760</v>
      </c>
      <c r="E1070" s="28" t="s">
        <v>97</v>
      </c>
      <c r="F1070" s="33"/>
      <c r="G1070" s="34">
        <v>95760</v>
      </c>
    </row>
    <row r="1071" spans="1:7">
      <c r="A1071" s="31"/>
      <c r="B1071" s="31"/>
      <c r="C1071" s="31"/>
      <c r="D1071" s="31"/>
      <c r="E1071" s="28"/>
      <c r="F1071" s="33"/>
      <c r="G1071" s="34"/>
    </row>
    <row r="1072" spans="1:7">
      <c r="A1072" s="31"/>
      <c r="B1072" s="31"/>
      <c r="C1072" s="31"/>
      <c r="D1072" s="31"/>
      <c r="E1072" s="28"/>
      <c r="F1072" s="33"/>
      <c r="G1072" s="34"/>
    </row>
    <row r="1073" spans="1:7">
      <c r="A1073" s="43">
        <f>SUM(A1053:A1072)</f>
        <v>60264999.999999993</v>
      </c>
      <c r="B1073" s="43">
        <f t="shared" ref="B1073:C1073" si="67">SUM(B1053:B1072)</f>
        <v>779000</v>
      </c>
      <c r="C1073" s="43">
        <f t="shared" si="67"/>
        <v>61043999.999999993</v>
      </c>
      <c r="D1073" s="43">
        <f>SUM(D1053:D1072)</f>
        <v>44718790.730000012</v>
      </c>
      <c r="E1073" s="44" t="s">
        <v>75</v>
      </c>
      <c r="F1073" s="45"/>
      <c r="G1073" s="46">
        <f>SUM(G1053:G1072)</f>
        <v>3093940.68</v>
      </c>
    </row>
    <row r="1074" spans="1:7">
      <c r="A1074" s="15"/>
      <c r="B1074" s="15"/>
      <c r="C1074" s="15"/>
      <c r="D1074" s="23">
        <f>D1046-D1073</f>
        <v>7212115.8799999803</v>
      </c>
      <c r="E1074" s="47" t="s">
        <v>76</v>
      </c>
      <c r="F1074" s="48"/>
      <c r="G1074" s="26">
        <f>G1046-G1073</f>
        <v>2604808.3199999998</v>
      </c>
    </row>
    <row r="1075" spans="1:7">
      <c r="A1075" s="15"/>
      <c r="B1075" s="15"/>
      <c r="C1075" s="15"/>
      <c r="D1075" s="27"/>
      <c r="E1075" s="47" t="s">
        <v>77</v>
      </c>
      <c r="F1075" s="48"/>
      <c r="G1075" s="30"/>
    </row>
    <row r="1076" spans="1:7">
      <c r="A1076" s="15"/>
      <c r="B1076" s="15"/>
      <c r="C1076" s="15"/>
      <c r="D1076" s="31"/>
      <c r="E1076" s="47" t="s">
        <v>78</v>
      </c>
      <c r="F1076" s="48"/>
      <c r="G1076" s="34"/>
    </row>
    <row r="1077" spans="1:7" ht="24" thickBot="1">
      <c r="A1077" s="15"/>
      <c r="B1077" s="15"/>
      <c r="C1077" s="15"/>
      <c r="D1077" s="35">
        <f>D983+D1074</f>
        <v>30310038.12999998</v>
      </c>
      <c r="E1077" s="47" t="s">
        <v>79</v>
      </c>
      <c r="F1077" s="48"/>
      <c r="G1077" s="38">
        <f>G983+G1074</f>
        <v>30310038.129999995</v>
      </c>
    </row>
    <row r="1078" spans="1:7" ht="24" thickTop="1"/>
    <row r="1080" spans="1:7">
      <c r="A1080" s="51"/>
      <c r="B1080" s="51"/>
      <c r="C1080" s="51"/>
      <c r="D1080" s="51"/>
      <c r="E1080" s="52"/>
      <c r="F1080" s="53"/>
      <c r="G1080" s="51"/>
    </row>
    <row r="1081" spans="1:7">
      <c r="A1081" s="51"/>
      <c r="B1081" s="51"/>
      <c r="C1081" s="51"/>
      <c r="D1081" s="51"/>
      <c r="E1081" s="52"/>
      <c r="F1081" s="53"/>
      <c r="G1081" s="51"/>
    </row>
    <row r="1082" spans="1:7">
      <c r="A1082" s="51"/>
      <c r="B1082" s="51"/>
      <c r="C1082" s="51"/>
      <c r="D1082" s="51"/>
      <c r="E1082" s="52"/>
      <c r="F1082" s="53"/>
      <c r="G1082" s="54"/>
    </row>
    <row r="1083" spans="1:7">
      <c r="A1083" s="56"/>
      <c r="B1083" s="56"/>
      <c r="C1083" s="56"/>
      <c r="D1083" s="56"/>
      <c r="E1083" s="57"/>
      <c r="F1083" s="58"/>
      <c r="G1083" s="56"/>
    </row>
    <row r="1084" spans="1:7">
      <c r="A1084" s="1" t="s">
        <v>0</v>
      </c>
      <c r="B1084" s="1"/>
      <c r="C1084" s="1"/>
      <c r="D1084" s="1"/>
      <c r="E1084" s="1"/>
      <c r="F1084" s="1"/>
      <c r="G1084" s="1"/>
    </row>
    <row r="1085" spans="1:7">
      <c r="A1085" s="1" t="s">
        <v>1</v>
      </c>
      <c r="B1085" s="1"/>
      <c r="C1085" s="1"/>
      <c r="D1085" s="1"/>
      <c r="E1085" s="1"/>
      <c r="F1085" s="1"/>
      <c r="G1085" s="1"/>
    </row>
    <row r="1086" spans="1:7">
      <c r="A1086" s="4" t="s">
        <v>98</v>
      </c>
      <c r="B1086" s="4"/>
      <c r="C1086" s="4"/>
      <c r="D1086" s="4"/>
      <c r="E1086" s="4"/>
      <c r="F1086" s="4"/>
      <c r="G1086" s="4"/>
    </row>
    <row r="1087" spans="1:7">
      <c r="A1087" s="5" t="s">
        <v>3</v>
      </c>
      <c r="B1087" s="6"/>
      <c r="C1087" s="6"/>
      <c r="D1087" s="6"/>
      <c r="E1087" s="7"/>
      <c r="F1087" s="8"/>
      <c r="G1087" s="9"/>
    </row>
    <row r="1088" spans="1:7">
      <c r="A1088" s="10" t="s">
        <v>4</v>
      </c>
      <c r="B1088" s="10" t="s">
        <v>5</v>
      </c>
      <c r="C1088" s="10" t="s">
        <v>6</v>
      </c>
      <c r="D1088" s="10" t="s">
        <v>7</v>
      </c>
      <c r="E1088" s="11" t="s">
        <v>8</v>
      </c>
      <c r="F1088" s="12" t="s">
        <v>9</v>
      </c>
      <c r="G1088" s="13" t="s">
        <v>10</v>
      </c>
    </row>
    <row r="1089" spans="1:7">
      <c r="A1089" s="16" t="s">
        <v>11</v>
      </c>
      <c r="B1089" s="16" t="s">
        <v>12</v>
      </c>
      <c r="C1089" s="16" t="s">
        <v>11</v>
      </c>
      <c r="D1089" s="16" t="s">
        <v>11</v>
      </c>
      <c r="E1089" s="17"/>
      <c r="F1089" s="12"/>
      <c r="G1089" s="13" t="s">
        <v>13</v>
      </c>
    </row>
    <row r="1090" spans="1:7">
      <c r="A1090" s="18"/>
      <c r="B1090" s="19" t="s">
        <v>14</v>
      </c>
      <c r="C1090" s="18"/>
      <c r="D1090" s="18"/>
      <c r="E1090" s="20"/>
      <c r="F1090" s="21"/>
      <c r="G1090" s="22" t="s">
        <v>11</v>
      </c>
    </row>
    <row r="1091" spans="1:7">
      <c r="A1091" s="23"/>
      <c r="B1091" s="23"/>
      <c r="C1091" s="23"/>
      <c r="D1091" s="23">
        <v>23097922.25</v>
      </c>
      <c r="E1091" s="24" t="s">
        <v>15</v>
      </c>
      <c r="F1091" s="25"/>
      <c r="G1091" s="26">
        <f>G1077</f>
        <v>30310038.129999995</v>
      </c>
    </row>
    <row r="1092" spans="1:7">
      <c r="A1092" s="27"/>
      <c r="B1092" s="27"/>
      <c r="C1092" s="27"/>
      <c r="D1092" s="27"/>
      <c r="E1092" s="28" t="s">
        <v>16</v>
      </c>
      <c r="F1092" s="29"/>
      <c r="G1092" s="30"/>
    </row>
    <row r="1093" spans="1:7">
      <c r="A1093" s="27">
        <v>245120</v>
      </c>
      <c r="B1093" s="27">
        <v>0</v>
      </c>
      <c r="C1093" s="27">
        <f>SUM(A1093:B1093)</f>
        <v>245120</v>
      </c>
      <c r="D1093" s="27">
        <f>G1093+D985</f>
        <v>171819.3</v>
      </c>
      <c r="E1093" s="28" t="s">
        <v>17</v>
      </c>
      <c r="F1093" s="29" t="s">
        <v>18</v>
      </c>
      <c r="G1093" s="30">
        <v>9459.2199999999993</v>
      </c>
    </row>
    <row r="1094" spans="1:7">
      <c r="A1094" s="27">
        <v>404550</v>
      </c>
      <c r="B1094" s="27">
        <v>0</v>
      </c>
      <c r="C1094" s="27">
        <f t="shared" ref="C1094:C1100" si="68">SUM(A1094:B1094)</f>
        <v>404550</v>
      </c>
      <c r="D1094" s="27">
        <f t="shared" ref="D1094:D1115" si="69">G1094+D986</f>
        <v>179180</v>
      </c>
      <c r="E1094" s="28" t="s">
        <v>19</v>
      </c>
      <c r="F1094" s="29" t="s">
        <v>20</v>
      </c>
      <c r="G1094" s="30">
        <v>13100</v>
      </c>
    </row>
    <row r="1095" spans="1:7">
      <c r="A1095" s="27">
        <v>133000</v>
      </c>
      <c r="B1095" s="27">
        <v>0</v>
      </c>
      <c r="C1095" s="27">
        <f t="shared" si="68"/>
        <v>133000</v>
      </c>
      <c r="D1095" s="27">
        <f t="shared" si="69"/>
        <v>196526.92</v>
      </c>
      <c r="E1095" s="28" t="s">
        <v>21</v>
      </c>
      <c r="F1095" s="29" t="s">
        <v>22</v>
      </c>
      <c r="G1095" s="30">
        <v>0</v>
      </c>
    </row>
    <row r="1096" spans="1:7">
      <c r="A1096" s="27">
        <v>0</v>
      </c>
      <c r="B1096" s="27">
        <v>0</v>
      </c>
      <c r="C1096" s="27">
        <f t="shared" si="68"/>
        <v>0</v>
      </c>
      <c r="D1096" s="27">
        <f t="shared" si="69"/>
        <v>0</v>
      </c>
      <c r="E1096" s="28" t="s">
        <v>23</v>
      </c>
      <c r="F1096" s="29" t="s">
        <v>24</v>
      </c>
      <c r="G1096" s="30">
        <v>0</v>
      </c>
    </row>
    <row r="1097" spans="1:7">
      <c r="A1097" s="27">
        <v>10000</v>
      </c>
      <c r="B1097" s="27">
        <v>0</v>
      </c>
      <c r="C1097" s="27">
        <f t="shared" si="68"/>
        <v>10000</v>
      </c>
      <c r="D1097" s="27">
        <f t="shared" si="69"/>
        <v>3369.2</v>
      </c>
      <c r="E1097" s="28" t="s">
        <v>25</v>
      </c>
      <c r="F1097" s="29" t="s">
        <v>26</v>
      </c>
      <c r="G1097" s="30">
        <v>183</v>
      </c>
    </row>
    <row r="1098" spans="1:7">
      <c r="A1098" s="27">
        <v>1000</v>
      </c>
      <c r="B1098" s="27">
        <v>0</v>
      </c>
      <c r="C1098" s="27">
        <f t="shared" si="68"/>
        <v>1000</v>
      </c>
      <c r="D1098" s="27">
        <f t="shared" si="69"/>
        <v>1513</v>
      </c>
      <c r="E1098" s="28" t="s">
        <v>27</v>
      </c>
      <c r="F1098" s="29" t="s">
        <v>28</v>
      </c>
      <c r="G1098" s="30">
        <v>0</v>
      </c>
    </row>
    <row r="1099" spans="1:7">
      <c r="A1099" s="27">
        <v>16206330</v>
      </c>
      <c r="B1099" s="27">
        <v>0</v>
      </c>
      <c r="C1099" s="27">
        <f t="shared" si="68"/>
        <v>16206330</v>
      </c>
      <c r="D1099" s="27">
        <f t="shared" si="69"/>
        <v>15368777.18</v>
      </c>
      <c r="E1099" s="28" t="s">
        <v>29</v>
      </c>
      <c r="F1099" s="29" t="s">
        <v>30</v>
      </c>
      <c r="G1099" s="30">
        <v>1512090.73</v>
      </c>
    </row>
    <row r="1100" spans="1:7">
      <c r="A1100" s="27">
        <v>30120000</v>
      </c>
      <c r="B1100" s="27">
        <v>0</v>
      </c>
      <c r="C1100" s="27">
        <f t="shared" si="68"/>
        <v>30120000</v>
      </c>
      <c r="D1100" s="27">
        <f t="shared" si="69"/>
        <v>26051056</v>
      </c>
      <c r="E1100" s="28" t="s">
        <v>31</v>
      </c>
      <c r="F1100" s="29" t="s">
        <v>32</v>
      </c>
      <c r="G1100" s="30">
        <v>0</v>
      </c>
    </row>
    <row r="1101" spans="1:7">
      <c r="A1101" s="27"/>
      <c r="B1101" s="27"/>
      <c r="C1101" s="27"/>
      <c r="D1101" s="27">
        <f t="shared" si="69"/>
        <v>611609</v>
      </c>
      <c r="E1101" s="28" t="s">
        <v>33</v>
      </c>
      <c r="F1101" s="29"/>
      <c r="G1101" s="30">
        <v>112198</v>
      </c>
    </row>
    <row r="1102" spans="1:7">
      <c r="A1102" s="27"/>
      <c r="B1102" s="27"/>
      <c r="C1102" s="27"/>
      <c r="D1102" s="27">
        <f t="shared" si="69"/>
        <v>0</v>
      </c>
      <c r="E1102" s="28" t="s">
        <v>34</v>
      </c>
      <c r="F1102" s="29"/>
      <c r="G1102" s="30">
        <v>0</v>
      </c>
    </row>
    <row r="1103" spans="1:7">
      <c r="A1103" s="27"/>
      <c r="B1103" s="27"/>
      <c r="C1103" s="27"/>
      <c r="D1103" s="27">
        <f t="shared" si="69"/>
        <v>3203.32</v>
      </c>
      <c r="E1103" s="28" t="s">
        <v>35</v>
      </c>
      <c r="F1103" s="29"/>
      <c r="G1103" s="30">
        <v>1021.31</v>
      </c>
    </row>
    <row r="1104" spans="1:7">
      <c r="A1104" s="27"/>
      <c r="B1104" s="27"/>
      <c r="C1104" s="27"/>
      <c r="D1104" s="27">
        <f t="shared" si="69"/>
        <v>160614.56999999998</v>
      </c>
      <c r="E1104" s="28" t="s">
        <v>36</v>
      </c>
      <c r="F1104" s="29"/>
      <c r="G1104" s="30">
        <v>11622.59</v>
      </c>
    </row>
    <row r="1105" spans="1:9">
      <c r="A1105" s="27"/>
      <c r="B1105" s="27"/>
      <c r="C1105" s="27"/>
      <c r="D1105" s="27">
        <f t="shared" si="69"/>
        <v>78544.42</v>
      </c>
      <c r="E1105" s="28" t="s">
        <v>37</v>
      </c>
      <c r="F1105" s="29"/>
      <c r="G1105" s="30">
        <v>7325</v>
      </c>
    </row>
    <row r="1106" spans="1:9">
      <c r="A1106" s="27"/>
      <c r="B1106" s="27"/>
      <c r="C1106" s="27"/>
      <c r="D1106" s="27">
        <f t="shared" si="69"/>
        <v>16592.78</v>
      </c>
      <c r="E1106" s="28" t="s">
        <v>38</v>
      </c>
      <c r="F1106" s="29"/>
      <c r="G1106" s="30">
        <v>6541.27</v>
      </c>
    </row>
    <row r="1107" spans="1:9">
      <c r="A1107" s="27"/>
      <c r="B1107" s="27"/>
      <c r="C1107" s="27"/>
      <c r="D1107" s="27">
        <f t="shared" si="69"/>
        <v>2815760</v>
      </c>
      <c r="E1107" s="28" t="s">
        <v>39</v>
      </c>
      <c r="F1107" s="29"/>
      <c r="G1107" s="30">
        <v>0</v>
      </c>
    </row>
    <row r="1108" spans="1:9">
      <c r="A1108" s="27"/>
      <c r="B1108" s="27"/>
      <c r="C1108" s="27"/>
      <c r="D1108" s="27">
        <f t="shared" si="69"/>
        <v>0</v>
      </c>
      <c r="E1108" s="28" t="s">
        <v>40</v>
      </c>
      <c r="F1108" s="29"/>
      <c r="G1108" s="30"/>
    </row>
    <row r="1109" spans="1:9">
      <c r="A1109" s="27"/>
      <c r="B1109" s="27"/>
      <c r="C1109" s="27"/>
      <c r="D1109" s="27">
        <f t="shared" si="69"/>
        <v>80344</v>
      </c>
      <c r="E1109" s="28" t="s">
        <v>41</v>
      </c>
      <c r="F1109" s="29"/>
      <c r="G1109" s="30">
        <v>7304</v>
      </c>
    </row>
    <row r="1110" spans="1:9">
      <c r="A1110" s="27"/>
      <c r="B1110" s="27"/>
      <c r="C1110" s="27"/>
      <c r="D1110" s="27">
        <f t="shared" si="69"/>
        <v>2610280.9400000004</v>
      </c>
      <c r="E1110" s="28" t="s">
        <v>42</v>
      </c>
      <c r="F1110" s="29"/>
      <c r="G1110" s="30">
        <v>206805.24</v>
      </c>
      <c r="I1110" s="3">
        <v>1686874.72</v>
      </c>
    </row>
    <row r="1111" spans="1:9">
      <c r="A1111" s="27"/>
      <c r="B1111" s="27"/>
      <c r="C1111" s="27"/>
      <c r="D1111" s="27">
        <f t="shared" si="69"/>
        <v>1639279</v>
      </c>
      <c r="E1111" s="28" t="s">
        <v>43</v>
      </c>
      <c r="F1111" s="29"/>
      <c r="G1111" s="30">
        <f>1505+144800+7834+5542+2400</f>
        <v>162081</v>
      </c>
      <c r="I1111" s="3">
        <v>11622.59</v>
      </c>
    </row>
    <row r="1112" spans="1:9">
      <c r="A1112" s="27"/>
      <c r="B1112" s="27"/>
      <c r="C1112" s="27"/>
      <c r="D1112" s="27">
        <f t="shared" si="69"/>
        <v>14244</v>
      </c>
      <c r="E1112" s="28" t="s">
        <v>81</v>
      </c>
      <c r="F1112" s="29"/>
      <c r="G1112" s="30">
        <v>0</v>
      </c>
      <c r="I1112" s="3">
        <v>7304</v>
      </c>
    </row>
    <row r="1113" spans="1:9">
      <c r="A1113" s="27"/>
      <c r="B1113" s="27"/>
      <c r="C1113" s="27"/>
      <c r="D1113" s="27">
        <f t="shared" si="69"/>
        <v>160</v>
      </c>
      <c r="E1113" s="28" t="s">
        <v>54</v>
      </c>
      <c r="F1113" s="29"/>
      <c r="G1113" s="30"/>
      <c r="I1113" s="3">
        <v>206805.24</v>
      </c>
    </row>
    <row r="1114" spans="1:9">
      <c r="A1114" s="27"/>
      <c r="B1114" s="27">
        <f>D1114</f>
        <v>2851500</v>
      </c>
      <c r="C1114" s="27">
        <f t="shared" ref="C1114:C1115" si="70">SUM(A1114:B1114)</f>
        <v>2851500</v>
      </c>
      <c r="D1114" s="27">
        <f t="shared" si="69"/>
        <v>2851500</v>
      </c>
      <c r="E1114" s="28" t="s">
        <v>84</v>
      </c>
      <c r="F1114" s="29"/>
      <c r="G1114" s="30"/>
    </row>
    <row r="1115" spans="1:9">
      <c r="A1115" s="27"/>
      <c r="B1115" s="27"/>
      <c r="C1115" s="27">
        <f t="shared" si="70"/>
        <v>0</v>
      </c>
      <c r="D1115" s="27">
        <f t="shared" si="69"/>
        <v>2117.4699999999998</v>
      </c>
      <c r="E1115" s="28" t="s">
        <v>87</v>
      </c>
      <c r="F1115" s="29"/>
      <c r="G1115" s="30">
        <v>75</v>
      </c>
      <c r="I1115" s="3">
        <f>SUM(I1109:I1114)</f>
        <v>1912606.55</v>
      </c>
    </row>
    <row r="1116" spans="1:9">
      <c r="A1116" s="31"/>
      <c r="B1116" s="31"/>
      <c r="C1116" s="31"/>
      <c r="D1116" s="27"/>
      <c r="E1116" s="68"/>
      <c r="F1116" s="33"/>
      <c r="G1116" s="34"/>
    </row>
    <row r="1117" spans="1:9">
      <c r="A1117" s="31"/>
      <c r="B1117" s="31"/>
      <c r="C1117" s="31"/>
      <c r="D1117" s="27"/>
      <c r="E1117" s="32"/>
      <c r="F1117" s="33"/>
      <c r="G1117" s="34"/>
    </row>
    <row r="1118" spans="1:9">
      <c r="A1118" s="31"/>
      <c r="B1118" s="31"/>
      <c r="C1118" s="31"/>
      <c r="D1118" s="27"/>
      <c r="E1118" s="32"/>
      <c r="F1118" s="33"/>
      <c r="G1118" s="34"/>
    </row>
    <row r="1119" spans="1:9">
      <c r="A1119" s="63"/>
      <c r="B1119" s="63"/>
      <c r="C1119" s="63"/>
      <c r="D1119" s="27"/>
      <c r="E1119" s="64"/>
      <c r="F1119" s="65"/>
      <c r="G1119" s="66"/>
    </row>
    <row r="1120" spans="1:9">
      <c r="A1120" s="23"/>
      <c r="B1120" s="23"/>
      <c r="C1120" s="23"/>
      <c r="D1120" s="27">
        <f t="shared" ref="D1120:D1128" si="71">G1120+D1012</f>
        <v>39326.839999999997</v>
      </c>
      <c r="E1120" s="67" t="s">
        <v>66</v>
      </c>
      <c r="F1120" s="25"/>
      <c r="G1120" s="26">
        <v>23325</v>
      </c>
    </row>
    <row r="1121" spans="1:7">
      <c r="A1121" s="27"/>
      <c r="B1121" s="27"/>
      <c r="C1121" s="27"/>
      <c r="D1121" s="27">
        <f t="shared" si="71"/>
        <v>418387.73</v>
      </c>
      <c r="E1121" s="28" t="s">
        <v>64</v>
      </c>
      <c r="F1121" s="29"/>
      <c r="G1121" s="30"/>
    </row>
    <row r="1122" spans="1:7">
      <c r="A1122" s="27"/>
      <c r="B1122" s="27"/>
      <c r="C1122" s="27"/>
      <c r="D1122" s="27">
        <f t="shared" si="71"/>
        <v>674560</v>
      </c>
      <c r="E1122" s="28" t="s">
        <v>89</v>
      </c>
      <c r="F1122" s="29"/>
      <c r="G1122" s="30"/>
    </row>
    <row r="1123" spans="1:7">
      <c r="A1123" s="27"/>
      <c r="B1123" s="27"/>
      <c r="C1123" s="27"/>
      <c r="D1123" s="27">
        <f t="shared" si="71"/>
        <v>350</v>
      </c>
      <c r="E1123" s="28" t="s">
        <v>52</v>
      </c>
      <c r="F1123" s="29"/>
      <c r="G1123" s="30"/>
    </row>
    <row r="1124" spans="1:7">
      <c r="A1124" s="27"/>
      <c r="B1124" s="27"/>
      <c r="C1124" s="27"/>
      <c r="D1124" s="27">
        <f t="shared" si="71"/>
        <v>1800</v>
      </c>
      <c r="E1124" s="28" t="s">
        <v>46</v>
      </c>
      <c r="F1124" s="29"/>
      <c r="G1124" s="30"/>
    </row>
    <row r="1125" spans="1:7">
      <c r="A1125" s="27"/>
      <c r="B1125" s="27"/>
      <c r="C1125" s="27"/>
      <c r="D1125" s="27">
        <f t="shared" si="71"/>
        <v>8581.42</v>
      </c>
      <c r="E1125" s="28" t="s">
        <v>58</v>
      </c>
      <c r="F1125" s="29"/>
      <c r="G1125" s="30">
        <v>51.19</v>
      </c>
    </row>
    <row r="1126" spans="1:7">
      <c r="A1126" s="27"/>
      <c r="B1126" s="27"/>
      <c r="C1126" s="27"/>
      <c r="D1126" s="27">
        <f t="shared" si="71"/>
        <v>1588.87</v>
      </c>
      <c r="E1126" s="28" t="s">
        <v>93</v>
      </c>
      <c r="F1126" s="29"/>
      <c r="G1126" s="30"/>
    </row>
    <row r="1127" spans="1:7">
      <c r="A1127" s="27"/>
      <c r="B1127" s="27"/>
      <c r="C1127" s="27"/>
      <c r="D1127" s="27">
        <f t="shared" si="71"/>
        <v>3.2</v>
      </c>
      <c r="E1127" s="28" t="s">
        <v>94</v>
      </c>
      <c r="F1127" s="29"/>
      <c r="G1127" s="30"/>
    </row>
    <row r="1128" spans="1:7">
      <c r="A1128" s="27"/>
      <c r="B1128" s="27"/>
      <c r="C1128" s="27"/>
      <c r="D1128" s="27">
        <f t="shared" si="71"/>
        <v>3000</v>
      </c>
      <c r="E1128" s="28" t="s">
        <v>96</v>
      </c>
      <c r="F1128" s="29"/>
      <c r="G1128" s="30"/>
    </row>
    <row r="1129" spans="1:7">
      <c r="A1129" s="27"/>
      <c r="B1129" s="27"/>
      <c r="C1129" s="27"/>
      <c r="D1129" s="27"/>
      <c r="E1129" s="28"/>
      <c r="F1129" s="29"/>
      <c r="G1129" s="30"/>
    </row>
    <row r="1130" spans="1:7">
      <c r="A1130" s="27"/>
      <c r="B1130" s="27"/>
      <c r="C1130" s="27"/>
      <c r="D1130" s="27"/>
      <c r="E1130" s="28"/>
      <c r="F1130" s="29"/>
      <c r="G1130" s="30"/>
    </row>
    <row r="1131" spans="1:7">
      <c r="A1131" s="27"/>
      <c r="B1131" s="27"/>
      <c r="C1131" s="27"/>
      <c r="D1131" s="27"/>
      <c r="E1131" s="28"/>
      <c r="F1131" s="29"/>
      <c r="G1131" s="30"/>
    </row>
    <row r="1132" spans="1:7">
      <c r="A1132" s="27"/>
      <c r="B1132" s="27"/>
      <c r="C1132" s="27"/>
      <c r="D1132" s="27"/>
      <c r="E1132" s="28"/>
      <c r="F1132" s="29"/>
      <c r="G1132" s="30"/>
    </row>
    <row r="1133" spans="1:7">
      <c r="A1133" s="27"/>
      <c r="B1133" s="27"/>
      <c r="C1133" s="27"/>
      <c r="D1133" s="27"/>
      <c r="E1133" s="28"/>
      <c r="F1133" s="29"/>
      <c r="G1133" s="30"/>
    </row>
    <row r="1134" spans="1:7">
      <c r="A1134" s="27"/>
      <c r="B1134" s="27"/>
      <c r="C1134" s="27"/>
      <c r="D1134" s="27"/>
      <c r="E1134" s="28"/>
      <c r="F1134" s="29"/>
      <c r="G1134" s="30"/>
    </row>
    <row r="1135" spans="1:7">
      <c r="A1135" s="27"/>
      <c r="B1135" s="27"/>
      <c r="C1135" s="27"/>
      <c r="D1135" s="27"/>
      <c r="E1135" s="28"/>
      <c r="F1135" s="29"/>
      <c r="G1135" s="30"/>
    </row>
    <row r="1136" spans="1:7">
      <c r="A1136" s="27"/>
      <c r="B1136" s="27"/>
      <c r="C1136" s="27"/>
      <c r="D1136" s="27"/>
      <c r="E1136" s="28"/>
      <c r="F1136" s="29"/>
      <c r="G1136" s="30"/>
    </row>
    <row r="1137" spans="1:7">
      <c r="A1137" s="27"/>
      <c r="B1137" s="27"/>
      <c r="C1137" s="27"/>
      <c r="D1137" s="27"/>
      <c r="E1137" s="28"/>
      <c r="F1137" s="29"/>
      <c r="G1137" s="30"/>
    </row>
    <row r="1138" spans="1:7">
      <c r="A1138" s="27"/>
      <c r="B1138" s="27"/>
      <c r="C1138" s="27"/>
      <c r="D1138" s="27"/>
      <c r="E1138" s="28"/>
      <c r="F1138" s="29"/>
      <c r="G1138" s="30"/>
    </row>
    <row r="1139" spans="1:7">
      <c r="A1139" s="27"/>
      <c r="B1139" s="27"/>
      <c r="C1139" s="27"/>
      <c r="D1139" s="27"/>
      <c r="E1139" s="28"/>
      <c r="F1139" s="29"/>
      <c r="G1139" s="30"/>
    </row>
    <row r="1140" spans="1:7">
      <c r="A1140" s="27"/>
      <c r="B1140" s="27"/>
      <c r="C1140" s="27"/>
      <c r="D1140" s="27"/>
      <c r="E1140" s="28"/>
      <c r="F1140" s="29"/>
      <c r="G1140" s="30"/>
    </row>
    <row r="1141" spans="1:7">
      <c r="A1141" s="27"/>
      <c r="B1141" s="27"/>
      <c r="C1141" s="27"/>
      <c r="D1141" s="27"/>
      <c r="E1141" s="28"/>
      <c r="F1141" s="29"/>
      <c r="G1141" s="30"/>
    </row>
    <row r="1142" spans="1:7">
      <c r="A1142" s="27"/>
      <c r="B1142" s="27"/>
      <c r="C1142" s="27"/>
      <c r="D1142" s="27"/>
      <c r="E1142" s="28"/>
      <c r="F1142" s="29"/>
      <c r="G1142" s="30"/>
    </row>
    <row r="1143" spans="1:7">
      <c r="A1143" s="27"/>
      <c r="B1143" s="27"/>
      <c r="C1143" s="27"/>
      <c r="D1143" s="27"/>
      <c r="E1143" s="28"/>
      <c r="F1143" s="29"/>
      <c r="G1143" s="30"/>
    </row>
    <row r="1144" spans="1:7">
      <c r="A1144" s="27"/>
      <c r="B1144" s="27"/>
      <c r="C1144" s="27"/>
      <c r="D1144" s="27"/>
      <c r="E1144" s="28"/>
      <c r="F1144" s="29"/>
      <c r="G1144" s="30"/>
    </row>
    <row r="1145" spans="1:7">
      <c r="A1145" s="27"/>
      <c r="B1145" s="27"/>
      <c r="C1145" s="27"/>
      <c r="D1145" s="27"/>
      <c r="E1145" s="28"/>
      <c r="F1145" s="29"/>
      <c r="G1145" s="30"/>
    </row>
    <row r="1146" spans="1:7">
      <c r="A1146" s="27"/>
      <c r="B1146" s="27"/>
      <c r="C1146" s="27"/>
      <c r="D1146" s="27"/>
      <c r="E1146" s="28"/>
      <c r="F1146" s="29"/>
      <c r="G1146" s="30"/>
    </row>
    <row r="1147" spans="1:7">
      <c r="A1147" s="27"/>
      <c r="B1147" s="27"/>
      <c r="C1147" s="27"/>
      <c r="D1147" s="27"/>
      <c r="E1147" s="28"/>
      <c r="F1147" s="29"/>
      <c r="G1147" s="30"/>
    </row>
    <row r="1148" spans="1:7">
      <c r="A1148" s="27"/>
      <c r="B1148" s="27"/>
      <c r="C1148" s="27"/>
      <c r="D1148" s="27"/>
      <c r="E1148" s="28"/>
      <c r="F1148" s="29"/>
      <c r="G1148" s="30"/>
    </row>
    <row r="1149" spans="1:7">
      <c r="A1149" s="27"/>
      <c r="B1149" s="27"/>
      <c r="C1149" s="27"/>
      <c r="D1149" s="27"/>
      <c r="E1149" s="28"/>
      <c r="F1149" s="29"/>
      <c r="G1149" s="30"/>
    </row>
    <row r="1150" spans="1:7">
      <c r="A1150" s="27"/>
      <c r="B1150" s="27"/>
      <c r="C1150" s="27"/>
      <c r="D1150" s="27"/>
      <c r="E1150" s="28"/>
      <c r="F1150" s="29"/>
      <c r="G1150" s="30"/>
    </row>
    <row r="1151" spans="1:7">
      <c r="A1151" s="27"/>
      <c r="B1151" s="27"/>
      <c r="C1151" s="27"/>
      <c r="D1151" s="27"/>
      <c r="E1151" s="28"/>
      <c r="F1151" s="29"/>
      <c r="G1151" s="30"/>
    </row>
    <row r="1152" spans="1:7">
      <c r="A1152" s="27"/>
      <c r="B1152" s="27"/>
      <c r="C1152" s="27"/>
      <c r="D1152" s="27"/>
      <c r="E1152" s="28"/>
      <c r="F1152" s="29"/>
      <c r="G1152" s="30"/>
    </row>
    <row r="1153" spans="1:7">
      <c r="A1153" s="63"/>
      <c r="B1153" s="63"/>
      <c r="C1153" s="63"/>
      <c r="D1153" s="63"/>
      <c r="E1153" s="64"/>
      <c r="F1153" s="65"/>
      <c r="G1153" s="66"/>
    </row>
    <row r="1154" spans="1:7" ht="24" thickBot="1">
      <c r="A1154" s="35">
        <f>SUM(A1093:A1153)</f>
        <v>47120000</v>
      </c>
      <c r="B1154" s="35">
        <f t="shared" ref="B1154:D1154" si="72">SUM(B1093:B1153)</f>
        <v>2851500</v>
      </c>
      <c r="C1154" s="35">
        <f t="shared" si="72"/>
        <v>49971500</v>
      </c>
      <c r="D1154" s="35">
        <f t="shared" si="72"/>
        <v>54004089.160000004</v>
      </c>
      <c r="E1154" s="36" t="s">
        <v>44</v>
      </c>
      <c r="F1154" s="37"/>
      <c r="G1154" s="38">
        <f>SUM(G1093:G1153)</f>
        <v>2073182.55</v>
      </c>
    </row>
    <row r="1155" spans="1:7" ht="24" thickTop="1">
      <c r="A1155" s="39"/>
      <c r="B1155" s="39"/>
      <c r="C1155" s="39"/>
      <c r="D1155" s="39"/>
      <c r="E1155" s="40"/>
      <c r="F1155" s="41"/>
      <c r="G1155" s="42"/>
    </row>
    <row r="1156" spans="1:7">
      <c r="A1156" s="6" t="s">
        <v>3</v>
      </c>
      <c r="B1156" s="6"/>
      <c r="C1156" s="6"/>
      <c r="D1156" s="6"/>
      <c r="E1156" s="7"/>
      <c r="F1156" s="8"/>
      <c r="G1156" s="9"/>
    </row>
    <row r="1157" spans="1:7">
      <c r="A1157" s="16" t="s">
        <v>4</v>
      </c>
      <c r="B1157" s="16" t="s">
        <v>5</v>
      </c>
      <c r="C1157" s="16" t="s">
        <v>6</v>
      </c>
      <c r="D1157" s="16" t="s">
        <v>7</v>
      </c>
      <c r="E1157" s="11" t="s">
        <v>8</v>
      </c>
      <c r="F1157" s="12" t="s">
        <v>9</v>
      </c>
      <c r="G1157" s="13" t="s">
        <v>10</v>
      </c>
    </row>
    <row r="1158" spans="1:7">
      <c r="A1158" s="16" t="s">
        <v>11</v>
      </c>
      <c r="B1158" s="16" t="s">
        <v>12</v>
      </c>
      <c r="C1158" s="16" t="s">
        <v>11</v>
      </c>
      <c r="D1158" s="16" t="s">
        <v>11</v>
      </c>
      <c r="E1158" s="17"/>
      <c r="F1158" s="12"/>
      <c r="G1158" s="13" t="s">
        <v>13</v>
      </c>
    </row>
    <row r="1159" spans="1:7">
      <c r="A1159" s="18"/>
      <c r="B1159" s="19" t="s">
        <v>14</v>
      </c>
      <c r="C1159" s="18"/>
      <c r="D1159" s="18"/>
      <c r="E1159" s="20"/>
      <c r="F1159" s="21"/>
      <c r="G1159" s="22" t="s">
        <v>11</v>
      </c>
    </row>
    <row r="1160" spans="1:7">
      <c r="A1160" s="69"/>
      <c r="B1160" s="23"/>
      <c r="C1160" s="23"/>
      <c r="D1160" s="23"/>
      <c r="E1160" s="24" t="s">
        <v>45</v>
      </c>
      <c r="F1160" s="25"/>
      <c r="G1160" s="26"/>
    </row>
    <row r="1161" spans="1:7">
      <c r="A1161" s="30">
        <f>[1]โอนงบประมาณ!E344</f>
        <v>10948500</v>
      </c>
      <c r="B1161" s="27"/>
      <c r="C1161" s="27">
        <f>SUM(A1161:B1161)</f>
        <v>10948500</v>
      </c>
      <c r="D1161" s="27">
        <f>G1161+D1053</f>
        <v>8301105.5</v>
      </c>
      <c r="E1161" s="28" t="s">
        <v>46</v>
      </c>
      <c r="F1161" s="29" t="s">
        <v>47</v>
      </c>
      <c r="G1161" s="30">
        <f>589531.5+144800</f>
        <v>734331.5</v>
      </c>
    </row>
    <row r="1162" spans="1:7">
      <c r="A1162" s="30">
        <f>[1]โอนงบประมาณ!E345</f>
        <v>2484720</v>
      </c>
      <c r="B1162" s="27"/>
      <c r="C1162" s="27">
        <f t="shared" ref="C1162:C1170" si="73">SUM(A1162:B1162)</f>
        <v>2484720</v>
      </c>
      <c r="D1162" s="27">
        <f t="shared" ref="D1162:D1178" si="74">G1162+D1054</f>
        <v>2279248.87</v>
      </c>
      <c r="E1162" s="28" t="s">
        <v>48</v>
      </c>
      <c r="F1162" s="29" t="s">
        <v>49</v>
      </c>
      <c r="G1162" s="30">
        <v>207060</v>
      </c>
    </row>
    <row r="1163" spans="1:7">
      <c r="A1163" s="30">
        <f>[1]โอนงบประมาณ!E346</f>
        <v>11289280</v>
      </c>
      <c r="B1163" s="27"/>
      <c r="C1163" s="27">
        <f t="shared" si="73"/>
        <v>11289280</v>
      </c>
      <c r="D1163" s="27">
        <f t="shared" si="74"/>
        <v>9714845</v>
      </c>
      <c r="E1163" s="28" t="s">
        <v>50</v>
      </c>
      <c r="F1163" s="29" t="s">
        <v>51</v>
      </c>
      <c r="G1163" s="30">
        <v>1187155</v>
      </c>
    </row>
    <row r="1164" spans="1:7">
      <c r="A1164" s="30">
        <f>[1]โอนงบประมาณ!E347</f>
        <v>674800</v>
      </c>
      <c r="B1164" s="27"/>
      <c r="C1164" s="27">
        <f t="shared" si="73"/>
        <v>674800</v>
      </c>
      <c r="D1164" s="27">
        <f t="shared" si="74"/>
        <v>412760.5</v>
      </c>
      <c r="E1164" s="28" t="s">
        <v>52</v>
      </c>
      <c r="F1164" s="29" t="s">
        <v>53</v>
      </c>
      <c r="G1164" s="30">
        <v>55916.25</v>
      </c>
    </row>
    <row r="1165" spans="1:7">
      <c r="A1165" s="30">
        <f>[1]โอนงบประมาณ!E348</f>
        <v>6416500</v>
      </c>
      <c r="B1165" s="27"/>
      <c r="C1165" s="27">
        <f t="shared" si="73"/>
        <v>6416500</v>
      </c>
      <c r="D1165" s="27">
        <f t="shared" si="74"/>
        <v>4567573.8</v>
      </c>
      <c r="E1165" s="28" t="s">
        <v>54</v>
      </c>
      <c r="F1165" s="29" t="s">
        <v>55</v>
      </c>
      <c r="G1165" s="30">
        <f>483642.5+38946+7834+5542+2400</f>
        <v>538364.5</v>
      </c>
    </row>
    <row r="1166" spans="1:7">
      <c r="A1166" s="30">
        <f>[1]โอนงบประมาณ!E349</f>
        <v>2161200</v>
      </c>
      <c r="B1166" s="27"/>
      <c r="C1166" s="27">
        <f t="shared" si="73"/>
        <v>2161200</v>
      </c>
      <c r="D1166" s="27">
        <f t="shared" si="74"/>
        <v>952051.39</v>
      </c>
      <c r="E1166" s="28" t="s">
        <v>56</v>
      </c>
      <c r="F1166" s="29" t="s">
        <v>57</v>
      </c>
      <c r="G1166" s="30">
        <v>58829.8</v>
      </c>
    </row>
    <row r="1167" spans="1:7">
      <c r="A1167" s="30">
        <f>[1]โอนงบประมาณ!E350</f>
        <v>314000</v>
      </c>
      <c r="B1167" s="27"/>
      <c r="C1167" s="27">
        <f t="shared" si="73"/>
        <v>314000</v>
      </c>
      <c r="D1167" s="27">
        <f t="shared" si="74"/>
        <v>201631.55</v>
      </c>
      <c r="E1167" s="28" t="s">
        <v>58</v>
      </c>
      <c r="F1167" s="29" t="s">
        <v>59</v>
      </c>
      <c r="G1167" s="30">
        <v>19786.71</v>
      </c>
    </row>
    <row r="1168" spans="1:7">
      <c r="A1168" s="30">
        <f>[1]โอนงบประมาณ!E351</f>
        <v>96500</v>
      </c>
      <c r="B1168" s="27"/>
      <c r="C1168" s="27">
        <f t="shared" si="73"/>
        <v>96500</v>
      </c>
      <c r="D1168" s="27">
        <f t="shared" si="74"/>
        <v>67100</v>
      </c>
      <c r="E1168" s="28" t="s">
        <v>60</v>
      </c>
      <c r="F1168" s="29" t="s">
        <v>61</v>
      </c>
      <c r="G1168" s="30">
        <v>6000</v>
      </c>
    </row>
    <row r="1169" spans="1:7">
      <c r="A1169" s="30">
        <f>[1]โอนงบประมาณ!E352</f>
        <v>10097112.27</v>
      </c>
      <c r="B1169" s="27">
        <v>779000</v>
      </c>
      <c r="C1169" s="27">
        <f t="shared" si="73"/>
        <v>10876112.27</v>
      </c>
      <c r="D1169" s="27">
        <f t="shared" si="74"/>
        <v>6499267</v>
      </c>
      <c r="E1169" s="28" t="s">
        <v>62</v>
      </c>
      <c r="F1169" s="29" t="s">
        <v>63</v>
      </c>
      <c r="G1169" s="30">
        <v>941788</v>
      </c>
    </row>
    <row r="1170" spans="1:7">
      <c r="A1170" s="30">
        <f>[1]โอนงบประมาณ!E353</f>
        <v>2637387.73</v>
      </c>
      <c r="B1170" s="27"/>
      <c r="C1170" s="27">
        <f t="shared" si="73"/>
        <v>2637387.73</v>
      </c>
      <c r="D1170" s="27">
        <f t="shared" si="74"/>
        <v>2688775.46</v>
      </c>
      <c r="E1170" s="28" t="s">
        <v>64</v>
      </c>
      <c r="F1170" s="29" t="s">
        <v>65</v>
      </c>
      <c r="G1170" s="30">
        <v>459000</v>
      </c>
    </row>
    <row r="1171" spans="1:7">
      <c r="A1171" s="70"/>
      <c r="B1171" s="27"/>
      <c r="C1171" s="27"/>
      <c r="D1171" s="27">
        <f t="shared" si="74"/>
        <v>0</v>
      </c>
      <c r="E1171" s="28" t="s">
        <v>66</v>
      </c>
      <c r="F1171" s="29" t="s">
        <v>67</v>
      </c>
      <c r="G1171" s="30"/>
    </row>
    <row r="1172" spans="1:7">
      <c r="A1172" s="27"/>
      <c r="B1172" s="27"/>
      <c r="C1172" s="27"/>
      <c r="D1172" s="27">
        <f t="shared" si="74"/>
        <v>1936849</v>
      </c>
      <c r="E1172" s="28" t="s">
        <v>43</v>
      </c>
      <c r="F1172" s="29" t="s">
        <v>68</v>
      </c>
      <c r="G1172" s="30">
        <v>183681</v>
      </c>
    </row>
    <row r="1173" spans="1:7">
      <c r="A1173" s="27"/>
      <c r="B1173" s="27"/>
      <c r="C1173" s="27"/>
      <c r="D1173" s="27">
        <f t="shared" si="74"/>
        <v>8255178.5999999996</v>
      </c>
      <c r="E1173" s="28" t="s">
        <v>69</v>
      </c>
      <c r="F1173" s="29" t="s">
        <v>70</v>
      </c>
      <c r="G1173" s="30"/>
    </row>
    <row r="1174" spans="1:7">
      <c r="A1174" s="27"/>
      <c r="B1174" s="27"/>
      <c r="C1174" s="27"/>
      <c r="D1174" s="27">
        <f t="shared" si="74"/>
        <v>3559689.3699999996</v>
      </c>
      <c r="E1174" s="28" t="s">
        <v>71</v>
      </c>
      <c r="F1174" s="29" t="s">
        <v>72</v>
      </c>
      <c r="G1174" s="30">
        <f>196250+3124+7304+206805.24+7965.84+2.6+26.41</f>
        <v>421478.08999999997</v>
      </c>
    </row>
    <row r="1175" spans="1:7">
      <c r="A1175" s="27"/>
      <c r="B1175" s="27"/>
      <c r="C1175" s="27"/>
      <c r="D1175" s="27">
        <f t="shared" si="74"/>
        <v>0</v>
      </c>
      <c r="E1175" s="28" t="s">
        <v>74</v>
      </c>
      <c r="F1175" s="29"/>
      <c r="G1175" s="30"/>
    </row>
    <row r="1176" spans="1:7">
      <c r="A1176" s="27"/>
      <c r="B1176" s="27"/>
      <c r="C1176" s="27"/>
      <c r="D1176" s="27">
        <f t="shared" si="74"/>
        <v>342.34000000000003</v>
      </c>
      <c r="E1176" s="28" t="s">
        <v>38</v>
      </c>
      <c r="F1176" s="29"/>
      <c r="G1176" s="30"/>
    </row>
    <row r="1177" spans="1:7">
      <c r="A1177" s="27"/>
      <c r="B1177" s="27"/>
      <c r="C1177" s="27"/>
      <c r="D1177" s="27">
        <f t="shared" si="74"/>
        <v>3.2</v>
      </c>
      <c r="E1177" s="28" t="s">
        <v>94</v>
      </c>
      <c r="F1177" s="29"/>
      <c r="G1177" s="30"/>
    </row>
    <row r="1178" spans="1:7">
      <c r="A1178" s="31"/>
      <c r="B1178" s="31"/>
      <c r="C1178" s="31"/>
      <c r="D1178" s="27">
        <f t="shared" si="74"/>
        <v>95760</v>
      </c>
      <c r="E1178" s="28" t="s">
        <v>97</v>
      </c>
      <c r="F1178" s="33"/>
      <c r="G1178" s="34"/>
    </row>
    <row r="1179" spans="1:7">
      <c r="A1179" s="31"/>
      <c r="B1179" s="31"/>
      <c r="C1179" s="31"/>
      <c r="D1179" s="31"/>
      <c r="E1179" s="28"/>
      <c r="F1179" s="33"/>
      <c r="G1179" s="34"/>
    </row>
    <row r="1180" spans="1:7">
      <c r="A1180" s="31"/>
      <c r="B1180" s="31"/>
      <c r="C1180" s="31"/>
      <c r="D1180" s="31"/>
      <c r="E1180" s="28"/>
      <c r="F1180" s="33"/>
      <c r="G1180" s="34"/>
    </row>
    <row r="1181" spans="1:7">
      <c r="A1181" s="43">
        <f>SUM(A1161:A1180)</f>
        <v>47119999.999999993</v>
      </c>
      <c r="B1181" s="43">
        <f t="shared" ref="B1181:C1181" si="75">SUM(B1161:B1180)</f>
        <v>779000</v>
      </c>
      <c r="C1181" s="43">
        <f t="shared" si="75"/>
        <v>47898999.999999993</v>
      </c>
      <c r="D1181" s="43">
        <f>SUM(D1161:D1180)</f>
        <v>49532181.580000006</v>
      </c>
      <c r="E1181" s="44" t="s">
        <v>75</v>
      </c>
      <c r="F1181" s="45"/>
      <c r="G1181" s="46">
        <f>SUM(G1161:G1180)</f>
        <v>4813390.8499999996</v>
      </c>
    </row>
    <row r="1182" spans="1:7">
      <c r="A1182" s="15"/>
      <c r="B1182" s="15"/>
      <c r="C1182" s="15"/>
      <c r="D1182" s="23">
        <f>D1154-D1181</f>
        <v>4471907.5799999982</v>
      </c>
      <c r="E1182" s="47" t="s">
        <v>76</v>
      </c>
      <c r="F1182" s="48"/>
      <c r="G1182" s="26"/>
    </row>
    <row r="1183" spans="1:7">
      <c r="A1183" s="15"/>
      <c r="B1183" s="15"/>
      <c r="C1183" s="15"/>
      <c r="D1183" s="27"/>
      <c r="E1183" s="47" t="s">
        <v>77</v>
      </c>
      <c r="F1183" s="48"/>
      <c r="G1183" s="30"/>
    </row>
    <row r="1184" spans="1:7">
      <c r="A1184" s="15"/>
      <c r="B1184" s="15"/>
      <c r="C1184" s="15"/>
      <c r="D1184" s="31"/>
      <c r="E1184" s="47" t="s">
        <v>78</v>
      </c>
      <c r="F1184" s="48"/>
      <c r="G1184" s="34">
        <f>G1154-G1181</f>
        <v>-2740208.3</v>
      </c>
    </row>
    <row r="1185" spans="1:9" ht="24" thickBot="1">
      <c r="A1185" s="15"/>
      <c r="B1185" s="15"/>
      <c r="C1185" s="15"/>
      <c r="D1185" s="35">
        <f>D1091+D1182</f>
        <v>27569829.829999998</v>
      </c>
      <c r="E1185" s="47" t="s">
        <v>79</v>
      </c>
      <c r="F1185" s="48"/>
      <c r="G1185" s="38">
        <f>G1091+G1184</f>
        <v>27569829.829999994</v>
      </c>
    </row>
    <row r="1186" spans="1:9" ht="24" thickTop="1"/>
    <row r="1188" spans="1:9">
      <c r="A1188" s="51"/>
      <c r="B1188" s="51"/>
      <c r="C1188" s="51"/>
      <c r="D1188" s="51"/>
      <c r="E1188" s="52"/>
      <c r="F1188" s="53"/>
      <c r="G1188" s="51"/>
    </row>
    <row r="1189" spans="1:9">
      <c r="A1189" s="51"/>
      <c r="B1189" s="51"/>
      <c r="C1189" s="51"/>
      <c r="D1189" s="51"/>
      <c r="E1189" s="52"/>
      <c r="F1189" s="53"/>
      <c r="G1189" s="51"/>
      <c r="I1189" s="3">
        <v>26.41</v>
      </c>
    </row>
    <row r="1190" spans="1:9">
      <c r="A1190" s="51"/>
      <c r="B1190" s="51"/>
      <c r="C1190" s="51"/>
      <c r="D1190" s="51"/>
      <c r="E1190" s="52"/>
      <c r="F1190" s="53"/>
      <c r="G1190" s="54"/>
      <c r="I1190" s="3">
        <v>2.6</v>
      </c>
    </row>
    <row r="1191" spans="1:9">
      <c r="A1191" s="56"/>
      <c r="B1191" s="56"/>
      <c r="C1191" s="56"/>
      <c r="D1191" s="56"/>
      <c r="E1191" s="57"/>
      <c r="F1191" s="58"/>
      <c r="G1191" s="56"/>
    </row>
    <row r="1192" spans="1:9">
      <c r="A1192" s="1" t="s">
        <v>0</v>
      </c>
      <c r="B1192" s="1"/>
      <c r="C1192" s="1"/>
      <c r="D1192" s="1"/>
      <c r="E1192" s="1"/>
      <c r="F1192" s="1"/>
      <c r="G1192" s="1"/>
      <c r="I1192" s="3">
        <f>SUM(I1189:I1191)</f>
        <v>29.01</v>
      </c>
    </row>
    <row r="1193" spans="1:9">
      <c r="A1193" s="1" t="s">
        <v>1</v>
      </c>
      <c r="B1193" s="1"/>
      <c r="C1193" s="1"/>
      <c r="D1193" s="1"/>
      <c r="E1193" s="1"/>
      <c r="F1193" s="1"/>
      <c r="G1193" s="1"/>
    </row>
    <row r="1194" spans="1:9">
      <c r="A1194" s="4" t="s">
        <v>99</v>
      </c>
      <c r="B1194" s="4"/>
      <c r="C1194" s="4"/>
      <c r="D1194" s="4"/>
      <c r="E1194" s="4"/>
      <c r="F1194" s="4"/>
      <c r="G1194" s="4"/>
    </row>
    <row r="1195" spans="1:9">
      <c r="A1195" s="5" t="s">
        <v>3</v>
      </c>
      <c r="B1195" s="6"/>
      <c r="C1195" s="6"/>
      <c r="D1195" s="6"/>
      <c r="E1195" s="7"/>
      <c r="F1195" s="8"/>
      <c r="G1195" s="9"/>
    </row>
    <row r="1196" spans="1:9">
      <c r="A1196" s="10" t="s">
        <v>4</v>
      </c>
      <c r="B1196" s="10" t="s">
        <v>5</v>
      </c>
      <c r="C1196" s="10" t="s">
        <v>6</v>
      </c>
      <c r="D1196" s="10" t="s">
        <v>7</v>
      </c>
      <c r="E1196" s="11" t="s">
        <v>8</v>
      </c>
      <c r="F1196" s="12" t="s">
        <v>9</v>
      </c>
      <c r="G1196" s="13" t="s">
        <v>10</v>
      </c>
    </row>
    <row r="1197" spans="1:9">
      <c r="A1197" s="16" t="s">
        <v>11</v>
      </c>
      <c r="B1197" s="16" t="s">
        <v>12</v>
      </c>
      <c r="C1197" s="16" t="s">
        <v>11</v>
      </c>
      <c r="D1197" s="16" t="s">
        <v>11</v>
      </c>
      <c r="E1197" s="17"/>
      <c r="F1197" s="12"/>
      <c r="G1197" s="13" t="s">
        <v>13</v>
      </c>
    </row>
    <row r="1198" spans="1:9">
      <c r="A1198" s="18"/>
      <c r="B1198" s="19" t="s">
        <v>14</v>
      </c>
      <c r="C1198" s="18"/>
      <c r="D1198" s="18"/>
      <c r="E1198" s="20"/>
      <c r="F1198" s="21"/>
      <c r="G1198" s="22" t="s">
        <v>11</v>
      </c>
    </row>
    <row r="1199" spans="1:9">
      <c r="A1199" s="23"/>
      <c r="B1199" s="23"/>
      <c r="C1199" s="23"/>
      <c r="D1199" s="23">
        <v>23097922.25</v>
      </c>
      <c r="E1199" s="24" t="s">
        <v>15</v>
      </c>
      <c r="F1199" s="25"/>
      <c r="G1199" s="26">
        <f>G1185</f>
        <v>27569829.829999994</v>
      </c>
    </row>
    <row r="1200" spans="1:9">
      <c r="A1200" s="27"/>
      <c r="B1200" s="27"/>
      <c r="C1200" s="27"/>
      <c r="D1200" s="27"/>
      <c r="E1200" s="28" t="s">
        <v>16</v>
      </c>
      <c r="F1200" s="29"/>
      <c r="G1200" s="30"/>
    </row>
    <row r="1201" spans="1:7">
      <c r="A1201" s="27">
        <v>245120</v>
      </c>
      <c r="B1201" s="27">
        <v>0</v>
      </c>
      <c r="C1201" s="27">
        <f>SUM(A1201:B1201)</f>
        <v>245120</v>
      </c>
      <c r="D1201" s="27">
        <f>G1201+D1093</f>
        <v>173328</v>
      </c>
      <c r="E1201" s="28" t="s">
        <v>17</v>
      </c>
      <c r="F1201" s="29" t="s">
        <v>18</v>
      </c>
      <c r="G1201" s="30">
        <v>1508.7</v>
      </c>
    </row>
    <row r="1202" spans="1:7">
      <c r="A1202" s="27">
        <v>404550</v>
      </c>
      <c r="B1202" s="27">
        <v>0</v>
      </c>
      <c r="C1202" s="27">
        <f t="shared" ref="C1202:C1208" si="76">SUM(A1202:B1202)</f>
        <v>404550</v>
      </c>
      <c r="D1202" s="27">
        <f t="shared" ref="D1202:D1224" si="77">G1202+D1094</f>
        <v>214150</v>
      </c>
      <c r="E1202" s="28" t="s">
        <v>19</v>
      </c>
      <c r="F1202" s="29" t="s">
        <v>20</v>
      </c>
      <c r="G1202" s="30">
        <v>34970</v>
      </c>
    </row>
    <row r="1203" spans="1:7">
      <c r="A1203" s="27">
        <v>133000</v>
      </c>
      <c r="B1203" s="27">
        <v>0</v>
      </c>
      <c r="C1203" s="27">
        <f t="shared" si="76"/>
        <v>133000</v>
      </c>
      <c r="D1203" s="27">
        <f t="shared" si="77"/>
        <v>220107.36000000002</v>
      </c>
      <c r="E1203" s="28" t="s">
        <v>21</v>
      </c>
      <c r="F1203" s="29" t="s">
        <v>22</v>
      </c>
      <c r="G1203" s="30">
        <v>23580.44</v>
      </c>
    </row>
    <row r="1204" spans="1:7">
      <c r="A1204" s="27">
        <v>0</v>
      </c>
      <c r="B1204" s="27">
        <v>0</v>
      </c>
      <c r="C1204" s="27">
        <f t="shared" si="76"/>
        <v>0</v>
      </c>
      <c r="D1204" s="27">
        <f t="shared" si="77"/>
        <v>0</v>
      </c>
      <c r="E1204" s="28" t="s">
        <v>23</v>
      </c>
      <c r="F1204" s="29" t="s">
        <v>24</v>
      </c>
      <c r="G1204" s="30">
        <v>0</v>
      </c>
    </row>
    <row r="1205" spans="1:7">
      <c r="A1205" s="27">
        <v>10000</v>
      </c>
      <c r="B1205" s="27">
        <v>0</v>
      </c>
      <c r="C1205" s="27">
        <f t="shared" si="76"/>
        <v>10000</v>
      </c>
      <c r="D1205" s="27">
        <f t="shared" si="77"/>
        <v>4675.2</v>
      </c>
      <c r="E1205" s="28" t="s">
        <v>25</v>
      </c>
      <c r="F1205" s="29" t="s">
        <v>26</v>
      </c>
      <c r="G1205" s="30">
        <v>1306</v>
      </c>
    </row>
    <row r="1206" spans="1:7">
      <c r="A1206" s="27">
        <v>1000</v>
      </c>
      <c r="B1206" s="27">
        <v>0</v>
      </c>
      <c r="C1206" s="27">
        <f t="shared" si="76"/>
        <v>1000</v>
      </c>
      <c r="D1206" s="27">
        <f t="shared" si="77"/>
        <v>1513</v>
      </c>
      <c r="E1206" s="28" t="s">
        <v>27</v>
      </c>
      <c r="F1206" s="29" t="s">
        <v>28</v>
      </c>
      <c r="G1206" s="30">
        <v>0</v>
      </c>
    </row>
    <row r="1207" spans="1:7">
      <c r="A1207" s="27">
        <v>16206330</v>
      </c>
      <c r="B1207" s="27">
        <v>0</v>
      </c>
      <c r="C1207" s="27">
        <f t="shared" si="76"/>
        <v>16206330</v>
      </c>
      <c r="D1207" s="27">
        <f t="shared" si="77"/>
        <v>17801351.620000001</v>
      </c>
      <c r="E1207" s="28" t="s">
        <v>29</v>
      </c>
      <c r="F1207" s="29" t="s">
        <v>30</v>
      </c>
      <c r="G1207" s="30">
        <v>2432574.44</v>
      </c>
    </row>
    <row r="1208" spans="1:7">
      <c r="A1208" s="27">
        <v>30120000</v>
      </c>
      <c r="B1208" s="27">
        <v>0</v>
      </c>
      <c r="C1208" s="27">
        <f t="shared" si="76"/>
        <v>30120000</v>
      </c>
      <c r="D1208" s="27">
        <f t="shared" si="77"/>
        <v>26051056</v>
      </c>
      <c r="E1208" s="28" t="s">
        <v>31</v>
      </c>
      <c r="F1208" s="29" t="s">
        <v>32</v>
      </c>
      <c r="G1208" s="30">
        <v>0</v>
      </c>
    </row>
    <row r="1209" spans="1:7">
      <c r="A1209" s="27"/>
      <c r="B1209" s="27"/>
      <c r="C1209" s="27"/>
      <c r="D1209" s="27">
        <f t="shared" si="77"/>
        <v>612029</v>
      </c>
      <c r="E1209" s="28" t="s">
        <v>33</v>
      </c>
      <c r="F1209" s="29"/>
      <c r="G1209" s="30">
        <v>420</v>
      </c>
    </row>
    <row r="1210" spans="1:7">
      <c r="A1210" s="27"/>
      <c r="B1210" s="27"/>
      <c r="C1210" s="27"/>
      <c r="D1210" s="27">
        <f t="shared" si="77"/>
        <v>0</v>
      </c>
      <c r="E1210" s="28" t="s">
        <v>34</v>
      </c>
      <c r="F1210" s="29"/>
      <c r="G1210" s="30">
        <v>0</v>
      </c>
    </row>
    <row r="1211" spans="1:7">
      <c r="A1211" s="27"/>
      <c r="B1211" s="27"/>
      <c r="C1211" s="27"/>
      <c r="D1211" s="27">
        <f t="shared" si="77"/>
        <v>3361.2000000000003</v>
      </c>
      <c r="E1211" s="28" t="s">
        <v>35</v>
      </c>
      <c r="F1211" s="29"/>
      <c r="G1211" s="30">
        <v>157.88</v>
      </c>
    </row>
    <row r="1212" spans="1:7">
      <c r="A1212" s="27"/>
      <c r="B1212" s="27"/>
      <c r="C1212" s="27"/>
      <c r="D1212" s="27">
        <f t="shared" si="77"/>
        <v>193215.53999999998</v>
      </c>
      <c r="E1212" s="28" t="s">
        <v>36</v>
      </c>
      <c r="F1212" s="29"/>
      <c r="G1212" s="30">
        <v>32600.97</v>
      </c>
    </row>
    <row r="1213" spans="1:7">
      <c r="A1213" s="27"/>
      <c r="B1213" s="27"/>
      <c r="C1213" s="27"/>
      <c r="D1213" s="27">
        <f t="shared" si="77"/>
        <v>79944.42</v>
      </c>
      <c r="E1213" s="28" t="s">
        <v>37</v>
      </c>
      <c r="F1213" s="29"/>
      <c r="G1213" s="30">
        <v>1400</v>
      </c>
    </row>
    <row r="1214" spans="1:7">
      <c r="A1214" s="27"/>
      <c r="B1214" s="27"/>
      <c r="C1214" s="27"/>
      <c r="D1214" s="27">
        <f t="shared" si="77"/>
        <v>17557.5</v>
      </c>
      <c r="E1214" s="28" t="s">
        <v>38</v>
      </c>
      <c r="F1214" s="29"/>
      <c r="G1214" s="30">
        <v>964.72</v>
      </c>
    </row>
    <row r="1215" spans="1:7">
      <c r="A1215" s="27"/>
      <c r="B1215" s="27"/>
      <c r="C1215" s="27"/>
      <c r="D1215" s="27">
        <f t="shared" si="77"/>
        <v>2815760</v>
      </c>
      <c r="E1215" s="28" t="s">
        <v>39</v>
      </c>
      <c r="F1215" s="29"/>
      <c r="G1215" s="30">
        <v>0</v>
      </c>
    </row>
    <row r="1216" spans="1:7">
      <c r="A1216" s="27"/>
      <c r="B1216" s="27"/>
      <c r="C1216" s="27"/>
      <c r="D1216" s="27">
        <f t="shared" si="77"/>
        <v>0</v>
      </c>
      <c r="E1216" s="28" t="s">
        <v>40</v>
      </c>
      <c r="F1216" s="29"/>
      <c r="G1216" s="30"/>
    </row>
    <row r="1217" spans="1:7">
      <c r="A1217" s="27"/>
      <c r="B1217" s="27"/>
      <c r="C1217" s="27"/>
      <c r="D1217" s="27">
        <f t="shared" si="77"/>
        <v>87648</v>
      </c>
      <c r="E1217" s="28" t="s">
        <v>41</v>
      </c>
      <c r="F1217" s="29"/>
      <c r="G1217" s="30">
        <v>7304</v>
      </c>
    </row>
    <row r="1218" spans="1:7">
      <c r="A1218" s="27"/>
      <c r="B1218" s="27"/>
      <c r="C1218" s="27"/>
      <c r="D1218" s="27">
        <f t="shared" si="77"/>
        <v>2812854.1900000004</v>
      </c>
      <c r="E1218" s="28" t="s">
        <v>42</v>
      </c>
      <c r="F1218" s="29"/>
      <c r="G1218" s="30">
        <v>202573.25</v>
      </c>
    </row>
    <row r="1219" spans="1:7">
      <c r="A1219" s="27"/>
      <c r="B1219" s="27"/>
      <c r="C1219" s="27"/>
      <c r="D1219" s="27">
        <f t="shared" si="77"/>
        <v>1639279</v>
      </c>
      <c r="E1219" s="28" t="s">
        <v>43</v>
      </c>
      <c r="F1219" s="29"/>
      <c r="G1219" s="30">
        <v>0</v>
      </c>
    </row>
    <row r="1220" spans="1:7">
      <c r="A1220" s="27"/>
      <c r="B1220" s="27"/>
      <c r="C1220" s="27"/>
      <c r="D1220" s="27">
        <f t="shared" si="77"/>
        <v>14439</v>
      </c>
      <c r="E1220" s="28" t="s">
        <v>81</v>
      </c>
      <c r="F1220" s="29"/>
      <c r="G1220" s="30">
        <v>195</v>
      </c>
    </row>
    <row r="1221" spans="1:7">
      <c r="A1221" s="27"/>
      <c r="B1221" s="27"/>
      <c r="C1221" s="27"/>
      <c r="D1221" s="27">
        <f t="shared" si="77"/>
        <v>160</v>
      </c>
      <c r="E1221" s="28" t="s">
        <v>54</v>
      </c>
      <c r="F1221" s="29"/>
      <c r="G1221" s="30"/>
    </row>
    <row r="1222" spans="1:7">
      <c r="A1222" s="27"/>
      <c r="B1222" s="27">
        <f>D1222</f>
        <v>2851500</v>
      </c>
      <c r="C1222" s="27">
        <f t="shared" ref="C1222:C1223" si="78">SUM(A1222:B1222)</f>
        <v>2851500</v>
      </c>
      <c r="D1222" s="27">
        <f t="shared" si="77"/>
        <v>2851500</v>
      </c>
      <c r="E1222" s="28" t="s">
        <v>84</v>
      </c>
      <c r="F1222" s="29"/>
      <c r="G1222" s="30"/>
    </row>
    <row r="1223" spans="1:7">
      <c r="A1223" s="27"/>
      <c r="B1223" s="27"/>
      <c r="C1223" s="27">
        <f t="shared" si="78"/>
        <v>0</v>
      </c>
      <c r="D1223" s="27">
        <f t="shared" si="77"/>
        <v>3464.39</v>
      </c>
      <c r="E1223" s="28" t="s">
        <v>87</v>
      </c>
      <c r="F1223" s="29"/>
      <c r="G1223" s="30">
        <v>1346.92</v>
      </c>
    </row>
    <row r="1224" spans="1:7">
      <c r="A1224" s="31"/>
      <c r="B1224" s="31"/>
      <c r="C1224" s="31"/>
      <c r="D1224" s="27">
        <f t="shared" si="77"/>
        <v>405.2</v>
      </c>
      <c r="E1224" s="68" t="s">
        <v>100</v>
      </c>
      <c r="F1224" s="33"/>
      <c r="G1224" s="34">
        <v>405.2</v>
      </c>
    </row>
    <row r="1225" spans="1:7">
      <c r="A1225" s="31"/>
      <c r="B1225" s="31"/>
      <c r="C1225" s="31"/>
      <c r="D1225" s="27"/>
      <c r="E1225" s="32"/>
      <c r="F1225" s="33"/>
      <c r="G1225" s="34"/>
    </row>
    <row r="1226" spans="1:7">
      <c r="A1226" s="31"/>
      <c r="B1226" s="31"/>
      <c r="C1226" s="31"/>
      <c r="D1226" s="27"/>
      <c r="E1226" s="32"/>
      <c r="F1226" s="33"/>
      <c r="G1226" s="34"/>
    </row>
    <row r="1227" spans="1:7">
      <c r="A1227" s="63"/>
      <c r="B1227" s="63"/>
      <c r="C1227" s="63"/>
      <c r="D1227" s="27"/>
      <c r="E1227" s="64"/>
      <c r="F1227" s="65"/>
      <c r="G1227" s="66"/>
    </row>
    <row r="1228" spans="1:7">
      <c r="A1228" s="23"/>
      <c r="B1228" s="23"/>
      <c r="C1228" s="23"/>
      <c r="D1228" s="27">
        <f t="shared" ref="D1228:D1237" si="79">G1228+D1120</f>
        <v>39326.839999999997</v>
      </c>
      <c r="E1228" s="67" t="s">
        <v>66</v>
      </c>
      <c r="F1228" s="25"/>
      <c r="G1228" s="26"/>
    </row>
    <row r="1229" spans="1:7">
      <c r="A1229" s="27"/>
      <c r="B1229" s="27"/>
      <c r="C1229" s="27"/>
      <c r="D1229" s="27">
        <f t="shared" si="79"/>
        <v>418387.73</v>
      </c>
      <c r="E1229" s="28" t="s">
        <v>64</v>
      </c>
      <c r="F1229" s="29"/>
      <c r="G1229" s="30"/>
    </row>
    <row r="1230" spans="1:7">
      <c r="A1230" s="27"/>
      <c r="B1230" s="27"/>
      <c r="C1230" s="27"/>
      <c r="D1230" s="27">
        <f t="shared" si="79"/>
        <v>674560</v>
      </c>
      <c r="E1230" s="28" t="s">
        <v>89</v>
      </c>
      <c r="F1230" s="29"/>
      <c r="G1230" s="30"/>
    </row>
    <row r="1231" spans="1:7">
      <c r="A1231" s="27"/>
      <c r="B1231" s="27"/>
      <c r="C1231" s="27"/>
      <c r="D1231" s="27">
        <f t="shared" si="79"/>
        <v>350</v>
      </c>
      <c r="E1231" s="28" t="s">
        <v>52</v>
      </c>
      <c r="F1231" s="29"/>
      <c r="G1231" s="30"/>
    </row>
    <row r="1232" spans="1:7">
      <c r="A1232" s="27"/>
      <c r="B1232" s="27"/>
      <c r="C1232" s="27"/>
      <c r="D1232" s="27">
        <f t="shared" si="79"/>
        <v>4000</v>
      </c>
      <c r="E1232" s="28" t="s">
        <v>46</v>
      </c>
      <c r="F1232" s="29"/>
      <c r="G1232" s="30">
        <v>2200</v>
      </c>
    </row>
    <row r="1233" spans="1:7">
      <c r="A1233" s="27"/>
      <c r="B1233" s="27"/>
      <c r="C1233" s="27"/>
      <c r="D1233" s="27">
        <f t="shared" si="79"/>
        <v>8581.6200000000008</v>
      </c>
      <c r="E1233" s="28" t="s">
        <v>58</v>
      </c>
      <c r="F1233" s="29"/>
      <c r="G1233" s="30">
        <v>0.2</v>
      </c>
    </row>
    <row r="1234" spans="1:7">
      <c r="A1234" s="27"/>
      <c r="B1234" s="27"/>
      <c r="C1234" s="27"/>
      <c r="D1234" s="27">
        <f t="shared" si="79"/>
        <v>1588.87</v>
      </c>
      <c r="E1234" s="28" t="s">
        <v>93</v>
      </c>
      <c r="F1234" s="29"/>
      <c r="G1234" s="30"/>
    </row>
    <row r="1235" spans="1:7">
      <c r="A1235" s="27"/>
      <c r="B1235" s="27"/>
      <c r="C1235" s="27"/>
      <c r="D1235" s="27">
        <f t="shared" si="79"/>
        <v>3.2</v>
      </c>
      <c r="E1235" s="28" t="s">
        <v>94</v>
      </c>
      <c r="F1235" s="29"/>
      <c r="G1235" s="30"/>
    </row>
    <row r="1236" spans="1:7">
      <c r="A1236" s="27"/>
      <c r="B1236" s="27"/>
      <c r="C1236" s="27"/>
      <c r="D1236" s="27">
        <f t="shared" si="79"/>
        <v>324780</v>
      </c>
      <c r="E1236" s="28" t="s">
        <v>96</v>
      </c>
      <c r="F1236" s="29"/>
      <c r="G1236" s="30">
        <v>321780</v>
      </c>
    </row>
    <row r="1237" spans="1:7">
      <c r="A1237" s="27"/>
      <c r="B1237" s="27"/>
      <c r="C1237" s="27"/>
      <c r="D1237" s="27">
        <f t="shared" si="79"/>
        <v>0.01</v>
      </c>
      <c r="E1237" s="28" t="s">
        <v>56</v>
      </c>
      <c r="F1237" s="29"/>
      <c r="G1237" s="30">
        <v>0.01</v>
      </c>
    </row>
    <row r="1238" spans="1:7">
      <c r="A1238" s="27"/>
      <c r="B1238" s="27"/>
      <c r="C1238" s="27"/>
      <c r="D1238" s="27"/>
      <c r="E1238" s="28"/>
      <c r="F1238" s="29"/>
      <c r="G1238" s="30"/>
    </row>
    <row r="1239" spans="1:7">
      <c r="A1239" s="27"/>
      <c r="B1239" s="27"/>
      <c r="C1239" s="27"/>
      <c r="D1239" s="27"/>
      <c r="E1239" s="28"/>
      <c r="F1239" s="29"/>
      <c r="G1239" s="30"/>
    </row>
    <row r="1240" spans="1:7">
      <c r="A1240" s="27"/>
      <c r="B1240" s="27"/>
      <c r="C1240" s="27"/>
      <c r="D1240" s="27"/>
      <c r="E1240" s="28"/>
      <c r="F1240" s="29"/>
      <c r="G1240" s="30"/>
    </row>
    <row r="1241" spans="1:7">
      <c r="A1241" s="27"/>
      <c r="B1241" s="27"/>
      <c r="C1241" s="27"/>
      <c r="D1241" s="27"/>
      <c r="E1241" s="28"/>
      <c r="F1241" s="29"/>
      <c r="G1241" s="30"/>
    </row>
    <row r="1242" spans="1:7">
      <c r="A1242" s="27"/>
      <c r="B1242" s="27"/>
      <c r="C1242" s="27"/>
      <c r="D1242" s="27"/>
      <c r="E1242" s="28"/>
      <c r="F1242" s="29"/>
      <c r="G1242" s="30"/>
    </row>
    <row r="1243" spans="1:7">
      <c r="A1243" s="27"/>
      <c r="B1243" s="27"/>
      <c r="C1243" s="27"/>
      <c r="D1243" s="27"/>
      <c r="E1243" s="28"/>
      <c r="F1243" s="29"/>
      <c r="G1243" s="30"/>
    </row>
    <row r="1244" spans="1:7">
      <c r="A1244" s="27"/>
      <c r="B1244" s="27"/>
      <c r="C1244" s="27"/>
      <c r="D1244" s="27"/>
      <c r="E1244" s="28"/>
      <c r="F1244" s="29"/>
      <c r="G1244" s="30"/>
    </row>
    <row r="1245" spans="1:7">
      <c r="A1245" s="27"/>
      <c r="B1245" s="27"/>
      <c r="C1245" s="27"/>
      <c r="D1245" s="27"/>
      <c r="E1245" s="28"/>
      <c r="F1245" s="29"/>
      <c r="G1245" s="30"/>
    </row>
    <row r="1246" spans="1:7">
      <c r="A1246" s="27"/>
      <c r="B1246" s="27"/>
      <c r="C1246" s="27"/>
      <c r="D1246" s="27"/>
      <c r="E1246" s="28"/>
      <c r="F1246" s="29"/>
      <c r="G1246" s="30"/>
    </row>
    <row r="1247" spans="1:7">
      <c r="A1247" s="27"/>
      <c r="B1247" s="27"/>
      <c r="C1247" s="27"/>
      <c r="D1247" s="27"/>
      <c r="E1247" s="28"/>
      <c r="F1247" s="29"/>
      <c r="G1247" s="30"/>
    </row>
    <row r="1248" spans="1:7">
      <c r="A1248" s="27"/>
      <c r="B1248" s="27"/>
      <c r="C1248" s="27"/>
      <c r="D1248" s="27"/>
      <c r="E1248" s="28"/>
      <c r="F1248" s="29"/>
      <c r="G1248" s="30"/>
    </row>
    <row r="1249" spans="1:9">
      <c r="A1249" s="27"/>
      <c r="B1249" s="27"/>
      <c r="C1249" s="27"/>
      <c r="D1249" s="27"/>
      <c r="E1249" s="28"/>
      <c r="F1249" s="29"/>
      <c r="G1249" s="30"/>
    </row>
    <row r="1250" spans="1:9">
      <c r="A1250" s="27"/>
      <c r="B1250" s="27"/>
      <c r="C1250" s="27"/>
      <c r="D1250" s="27"/>
      <c r="E1250" s="28"/>
      <c r="F1250" s="29"/>
      <c r="G1250" s="30"/>
    </row>
    <row r="1251" spans="1:9">
      <c r="A1251" s="27"/>
      <c r="B1251" s="27"/>
      <c r="C1251" s="27"/>
      <c r="D1251" s="27"/>
      <c r="E1251" s="28"/>
      <c r="F1251" s="29"/>
      <c r="G1251" s="30"/>
    </row>
    <row r="1252" spans="1:9">
      <c r="A1252" s="27"/>
      <c r="B1252" s="27"/>
      <c r="C1252" s="27"/>
      <c r="D1252" s="27"/>
      <c r="E1252" s="28"/>
      <c r="F1252" s="29"/>
      <c r="G1252" s="30"/>
    </row>
    <row r="1253" spans="1:9">
      <c r="A1253" s="27"/>
      <c r="B1253" s="27"/>
      <c r="C1253" s="27"/>
      <c r="D1253" s="27"/>
      <c r="E1253" s="28"/>
      <c r="F1253" s="29"/>
      <c r="G1253" s="30"/>
    </row>
    <row r="1254" spans="1:9">
      <c r="A1254" s="27"/>
      <c r="B1254" s="27"/>
      <c r="C1254" s="27"/>
      <c r="D1254" s="27"/>
      <c r="E1254" s="28"/>
      <c r="F1254" s="29"/>
      <c r="G1254" s="30"/>
    </row>
    <row r="1255" spans="1:9">
      <c r="A1255" s="27"/>
      <c r="B1255" s="27"/>
      <c r="C1255" s="27"/>
      <c r="D1255" s="27"/>
      <c r="E1255" s="28"/>
      <c r="F1255" s="29"/>
      <c r="G1255" s="30"/>
    </row>
    <row r="1256" spans="1:9">
      <c r="A1256" s="27"/>
      <c r="B1256" s="27"/>
      <c r="C1256" s="27"/>
      <c r="D1256" s="27"/>
      <c r="E1256" s="28"/>
      <c r="F1256" s="29"/>
      <c r="G1256" s="30"/>
    </row>
    <row r="1257" spans="1:9">
      <c r="A1257" s="27"/>
      <c r="B1257" s="27"/>
      <c r="C1257" s="27"/>
      <c r="D1257" s="27"/>
      <c r="E1257" s="28"/>
      <c r="F1257" s="29"/>
      <c r="G1257" s="30"/>
    </row>
    <row r="1258" spans="1:9">
      <c r="A1258" s="27"/>
      <c r="B1258" s="27"/>
      <c r="C1258" s="27"/>
      <c r="D1258" s="27"/>
      <c r="E1258" s="28"/>
      <c r="F1258" s="29"/>
      <c r="G1258" s="30"/>
    </row>
    <row r="1259" spans="1:9">
      <c r="A1259" s="27"/>
      <c r="B1259" s="27"/>
      <c r="C1259" s="27"/>
      <c r="D1259" s="27"/>
      <c r="E1259" s="28"/>
      <c r="F1259" s="29"/>
      <c r="G1259" s="30"/>
    </row>
    <row r="1260" spans="1:9">
      <c r="A1260" s="27"/>
      <c r="B1260" s="27"/>
      <c r="C1260" s="27"/>
      <c r="D1260" s="27"/>
      <c r="E1260" s="28"/>
      <c r="F1260" s="29"/>
      <c r="G1260" s="30"/>
    </row>
    <row r="1261" spans="1:9">
      <c r="A1261" s="63"/>
      <c r="B1261" s="63"/>
      <c r="C1261" s="63"/>
      <c r="D1261" s="63"/>
      <c r="E1261" s="64"/>
      <c r="F1261" s="65"/>
      <c r="G1261" s="66"/>
    </row>
    <row r="1262" spans="1:9" ht="24" thickBot="1">
      <c r="A1262" s="35">
        <f>SUM(A1201:A1261)</f>
        <v>47120000</v>
      </c>
      <c r="B1262" s="35">
        <f t="shared" ref="B1262:D1262" si="80">SUM(B1201:B1261)</f>
        <v>2851500</v>
      </c>
      <c r="C1262" s="35">
        <f t="shared" si="80"/>
        <v>49971500</v>
      </c>
      <c r="D1262" s="35">
        <f t="shared" si="80"/>
        <v>57069376.890000001</v>
      </c>
      <c r="E1262" s="36" t="s">
        <v>44</v>
      </c>
      <c r="F1262" s="37"/>
      <c r="G1262" s="38">
        <f>SUM(G1201:G1261)</f>
        <v>3065287.7300000004</v>
      </c>
      <c r="I1262" s="3">
        <f>G1262-2796949.51</f>
        <v>268338.22000000067</v>
      </c>
    </row>
    <row r="1263" spans="1:9" ht="24" thickTop="1">
      <c r="A1263" s="39"/>
      <c r="B1263" s="39"/>
      <c r="C1263" s="39"/>
      <c r="D1263" s="39"/>
      <c r="E1263" s="40"/>
      <c r="F1263" s="41"/>
      <c r="G1263" s="42"/>
      <c r="I1263" s="3">
        <v>-24810</v>
      </c>
    </row>
    <row r="1264" spans="1:9">
      <c r="A1264" s="6" t="s">
        <v>3</v>
      </c>
      <c r="B1264" s="6"/>
      <c r="C1264" s="6"/>
      <c r="D1264" s="6"/>
      <c r="E1264" s="7"/>
      <c r="F1264" s="8"/>
      <c r="G1264" s="9"/>
      <c r="I1264" s="3">
        <f>SUM(I1262:I1263)</f>
        <v>243528.22000000067</v>
      </c>
    </row>
    <row r="1265" spans="1:7">
      <c r="A1265" s="16" t="s">
        <v>4</v>
      </c>
      <c r="B1265" s="16" t="s">
        <v>5</v>
      </c>
      <c r="C1265" s="16" t="s">
        <v>6</v>
      </c>
      <c r="D1265" s="16" t="s">
        <v>7</v>
      </c>
      <c r="E1265" s="11" t="s">
        <v>8</v>
      </c>
      <c r="F1265" s="12" t="s">
        <v>9</v>
      </c>
      <c r="G1265" s="13" t="s">
        <v>10</v>
      </c>
    </row>
    <row r="1266" spans="1:7">
      <c r="A1266" s="16" t="s">
        <v>11</v>
      </c>
      <c r="B1266" s="16" t="s">
        <v>12</v>
      </c>
      <c r="C1266" s="16" t="s">
        <v>11</v>
      </c>
      <c r="D1266" s="16" t="s">
        <v>11</v>
      </c>
      <c r="E1266" s="17"/>
      <c r="F1266" s="12"/>
      <c r="G1266" s="13" t="s">
        <v>13</v>
      </c>
    </row>
    <row r="1267" spans="1:7">
      <c r="A1267" s="18"/>
      <c r="B1267" s="19" t="s">
        <v>14</v>
      </c>
      <c r="C1267" s="18"/>
      <c r="D1267" s="18"/>
      <c r="E1267" s="20"/>
      <c r="F1267" s="21"/>
      <c r="G1267" s="22" t="s">
        <v>11</v>
      </c>
    </row>
    <row r="1268" spans="1:7">
      <c r="A1268" s="69"/>
      <c r="B1268" s="23"/>
      <c r="C1268" s="23"/>
      <c r="D1268" s="23"/>
      <c r="E1268" s="24" t="s">
        <v>45</v>
      </c>
      <c r="F1268" s="25"/>
      <c r="G1268" s="26"/>
    </row>
    <row r="1269" spans="1:7">
      <c r="A1269" s="30">
        <f>[1]โอนงบประมาณ!E452</f>
        <v>0</v>
      </c>
      <c r="B1269" s="27"/>
      <c r="C1269" s="27">
        <f>SUM(A1269:B1269)</f>
        <v>0</v>
      </c>
      <c r="D1269" s="27">
        <f>G1269+D1161</f>
        <v>9103709.5</v>
      </c>
      <c r="E1269" s="28" t="s">
        <v>46</v>
      </c>
      <c r="F1269" s="29" t="s">
        <v>47</v>
      </c>
      <c r="G1269" s="30">
        <v>802604</v>
      </c>
    </row>
    <row r="1270" spans="1:7">
      <c r="A1270" s="30">
        <f>[1]โอนงบประมาณ!E453</f>
        <v>0</v>
      </c>
      <c r="B1270" s="27"/>
      <c r="C1270" s="27">
        <f t="shared" ref="C1270:C1278" si="81">SUM(A1270:B1270)</f>
        <v>0</v>
      </c>
      <c r="D1270" s="27">
        <f t="shared" ref="D1270:D1286" si="82">G1270+D1162</f>
        <v>2486308.87</v>
      </c>
      <c r="E1270" s="28" t="s">
        <v>48</v>
      </c>
      <c r="F1270" s="29" t="s">
        <v>49</v>
      </c>
      <c r="G1270" s="30">
        <v>207060</v>
      </c>
    </row>
    <row r="1271" spans="1:7">
      <c r="A1271" s="30">
        <f>[1]โอนงบประมาณ!E454</f>
        <v>0</v>
      </c>
      <c r="B1271" s="27"/>
      <c r="C1271" s="27">
        <f t="shared" si="81"/>
        <v>0</v>
      </c>
      <c r="D1271" s="27">
        <f t="shared" si="82"/>
        <v>10577392</v>
      </c>
      <c r="E1271" s="28" t="s">
        <v>50</v>
      </c>
      <c r="F1271" s="29" t="s">
        <v>51</v>
      </c>
      <c r="G1271" s="30">
        <v>862547</v>
      </c>
    </row>
    <row r="1272" spans="1:7">
      <c r="A1272" s="30">
        <f>[1]โอนงบประมาณ!E455</f>
        <v>0</v>
      </c>
      <c r="B1272" s="27"/>
      <c r="C1272" s="27">
        <f t="shared" si="81"/>
        <v>0</v>
      </c>
      <c r="D1272" s="27">
        <f t="shared" si="82"/>
        <v>476870.5</v>
      </c>
      <c r="E1272" s="28" t="s">
        <v>52</v>
      </c>
      <c r="F1272" s="29" t="s">
        <v>53</v>
      </c>
      <c r="G1272" s="30">
        <v>64110</v>
      </c>
    </row>
    <row r="1273" spans="1:7">
      <c r="A1273" s="30">
        <f>[1]โอนงบประมาณ!E456</f>
        <v>0</v>
      </c>
      <c r="B1273" s="27"/>
      <c r="C1273" s="27">
        <f t="shared" si="81"/>
        <v>0</v>
      </c>
      <c r="D1273" s="27">
        <f t="shared" si="82"/>
        <v>4792183.2699999996</v>
      </c>
      <c r="E1273" s="28" t="s">
        <v>54</v>
      </c>
      <c r="F1273" s="29" t="s">
        <v>55</v>
      </c>
      <c r="G1273" s="30">
        <f>203555.47+21054</f>
        <v>224609.47</v>
      </c>
    </row>
    <row r="1274" spans="1:7">
      <c r="A1274" s="30">
        <f>[1]โอนงบประมาณ!E457</f>
        <v>0</v>
      </c>
      <c r="B1274" s="27"/>
      <c r="C1274" s="27">
        <f t="shared" si="81"/>
        <v>0</v>
      </c>
      <c r="D1274" s="27">
        <f t="shared" si="82"/>
        <v>1090960.49</v>
      </c>
      <c r="E1274" s="28" t="s">
        <v>56</v>
      </c>
      <c r="F1274" s="29" t="s">
        <v>57</v>
      </c>
      <c r="G1274" s="30">
        <v>138909.1</v>
      </c>
    </row>
    <row r="1275" spans="1:7">
      <c r="A1275" s="30">
        <f>[1]โอนงบประมาณ!E458</f>
        <v>0</v>
      </c>
      <c r="B1275" s="27"/>
      <c r="C1275" s="27">
        <f t="shared" si="81"/>
        <v>0</v>
      </c>
      <c r="D1275" s="27">
        <f t="shared" si="82"/>
        <v>237794.3</v>
      </c>
      <c r="E1275" s="28" t="s">
        <v>58</v>
      </c>
      <c r="F1275" s="29" t="s">
        <v>59</v>
      </c>
      <c r="G1275" s="30">
        <v>36162.75</v>
      </c>
    </row>
    <row r="1276" spans="1:7">
      <c r="A1276" s="30">
        <f>[1]โอนงบประมาณ!E459</f>
        <v>0</v>
      </c>
      <c r="B1276" s="27"/>
      <c r="C1276" s="27">
        <f t="shared" si="81"/>
        <v>0</v>
      </c>
      <c r="D1276" s="27">
        <f t="shared" si="82"/>
        <v>75500</v>
      </c>
      <c r="E1276" s="28" t="s">
        <v>60</v>
      </c>
      <c r="F1276" s="29" t="s">
        <v>61</v>
      </c>
      <c r="G1276" s="30">
        <v>8400</v>
      </c>
    </row>
    <row r="1277" spans="1:7">
      <c r="A1277" s="30">
        <f>[1]โอนงบประมาณ!E460</f>
        <v>0</v>
      </c>
      <c r="B1277" s="27">
        <f>60000+12500+779000</f>
        <v>851500</v>
      </c>
      <c r="C1277" s="27">
        <f>SUM(A1277:B1277)</f>
        <v>851500</v>
      </c>
      <c r="D1277" s="27">
        <f t="shared" si="82"/>
        <v>9466566.5500000007</v>
      </c>
      <c r="E1277" s="28" t="s">
        <v>62</v>
      </c>
      <c r="F1277" s="29" t="s">
        <v>63</v>
      </c>
      <c r="G1277" s="30">
        <v>2967299.55</v>
      </c>
    </row>
    <row r="1278" spans="1:7">
      <c r="A1278" s="30">
        <f>[1]โอนงบประมาณ!E461</f>
        <v>0</v>
      </c>
      <c r="B1278" s="27"/>
      <c r="C1278" s="27">
        <f t="shared" si="81"/>
        <v>0</v>
      </c>
      <c r="D1278" s="27">
        <f t="shared" si="82"/>
        <v>2688775.46</v>
      </c>
      <c r="E1278" s="28" t="s">
        <v>64</v>
      </c>
      <c r="F1278" s="29" t="s">
        <v>65</v>
      </c>
      <c r="G1278" s="30"/>
    </row>
    <row r="1279" spans="1:7">
      <c r="A1279" s="70"/>
      <c r="B1279" s="27"/>
      <c r="C1279" s="27"/>
      <c r="D1279" s="27">
        <f t="shared" si="82"/>
        <v>0</v>
      </c>
      <c r="E1279" s="28" t="s">
        <v>66</v>
      </c>
      <c r="F1279" s="29" t="s">
        <v>67</v>
      </c>
      <c r="G1279" s="30"/>
    </row>
    <row r="1280" spans="1:7">
      <c r="A1280" s="27"/>
      <c r="B1280" s="27"/>
      <c r="C1280" s="27"/>
      <c r="D1280" s="27">
        <f t="shared" si="82"/>
        <v>2088849</v>
      </c>
      <c r="E1280" s="28" t="s">
        <v>43</v>
      </c>
      <c r="F1280" s="29" t="s">
        <v>68</v>
      </c>
      <c r="G1280" s="30">
        <v>152000</v>
      </c>
    </row>
    <row r="1281" spans="1:9">
      <c r="A1281" s="27"/>
      <c r="B1281" s="27"/>
      <c r="C1281" s="27"/>
      <c r="D1281" s="27">
        <f t="shared" si="82"/>
        <v>8255178.5999999996</v>
      </c>
      <c r="E1281" s="28" t="s">
        <v>69</v>
      </c>
      <c r="F1281" s="29" t="s">
        <v>70</v>
      </c>
      <c r="G1281" s="30"/>
    </row>
    <row r="1282" spans="1:9">
      <c r="A1282" s="27"/>
      <c r="B1282" s="27"/>
      <c r="C1282" s="27"/>
      <c r="D1282" s="27">
        <f t="shared" si="82"/>
        <v>3794287.2099999995</v>
      </c>
      <c r="E1282" s="28" t="s">
        <v>71</v>
      </c>
      <c r="F1282" s="29" t="s">
        <v>72</v>
      </c>
      <c r="G1282" s="30">
        <f>11622.59+13098+7304+202573.25</f>
        <v>234597.84</v>
      </c>
    </row>
    <row r="1283" spans="1:9">
      <c r="A1283" s="27"/>
      <c r="B1283" s="27"/>
      <c r="C1283" s="27"/>
      <c r="D1283" s="27">
        <f t="shared" si="82"/>
        <v>0</v>
      </c>
      <c r="E1283" s="28" t="s">
        <v>74</v>
      </c>
      <c r="F1283" s="29"/>
      <c r="G1283" s="30"/>
    </row>
    <row r="1284" spans="1:9">
      <c r="A1284" s="27"/>
      <c r="B1284" s="27"/>
      <c r="C1284" s="27"/>
      <c r="D1284" s="27">
        <f t="shared" si="82"/>
        <v>342.34000000000003</v>
      </c>
      <c r="E1284" s="28" t="s">
        <v>38</v>
      </c>
      <c r="F1284" s="29"/>
      <c r="G1284" s="30"/>
    </row>
    <row r="1285" spans="1:9">
      <c r="A1285" s="27"/>
      <c r="B1285" s="27"/>
      <c r="C1285" s="27"/>
      <c r="D1285" s="27">
        <f t="shared" si="82"/>
        <v>3.2</v>
      </c>
      <c r="E1285" s="28" t="s">
        <v>94</v>
      </c>
      <c r="F1285" s="29"/>
      <c r="G1285" s="30"/>
    </row>
    <row r="1286" spans="1:9">
      <c r="A1286" s="31"/>
      <c r="B1286" s="31"/>
      <c r="C1286" s="31"/>
      <c r="D1286" s="27">
        <f t="shared" si="82"/>
        <v>95760</v>
      </c>
      <c r="E1286" s="28" t="s">
        <v>97</v>
      </c>
      <c r="F1286" s="33"/>
      <c r="G1286" s="34"/>
    </row>
    <row r="1287" spans="1:9">
      <c r="A1287" s="31"/>
      <c r="B1287" s="31"/>
      <c r="C1287" s="31"/>
      <c r="D1287" s="31"/>
      <c r="E1287" s="28"/>
      <c r="F1287" s="33"/>
      <c r="G1287" s="34"/>
    </row>
    <row r="1288" spans="1:9">
      <c r="A1288" s="31"/>
      <c r="B1288" s="31"/>
      <c r="C1288" s="31"/>
      <c r="D1288" s="31"/>
      <c r="E1288" s="28"/>
      <c r="F1288" s="33"/>
      <c r="G1288" s="34"/>
    </row>
    <row r="1289" spans="1:9">
      <c r="A1289" s="43">
        <f>SUM(A1269:A1288)</f>
        <v>0</v>
      </c>
      <c r="B1289" s="43">
        <f t="shared" ref="B1289:C1289" si="83">SUM(B1269:B1288)</f>
        <v>851500</v>
      </c>
      <c r="C1289" s="43">
        <f t="shared" si="83"/>
        <v>851500</v>
      </c>
      <c r="D1289" s="43">
        <f>SUM(D1269:D1288)</f>
        <v>55230481.290000014</v>
      </c>
      <c r="E1289" s="44" t="s">
        <v>75</v>
      </c>
      <c r="F1289" s="45"/>
      <c r="G1289" s="46">
        <f>SUM(G1269:G1288)</f>
        <v>5698299.71</v>
      </c>
      <c r="I1289" s="3">
        <f>G1289-5697249.71</f>
        <v>1050</v>
      </c>
    </row>
    <row r="1290" spans="1:9">
      <c r="A1290" s="15"/>
      <c r="B1290" s="15"/>
      <c r="C1290" s="15"/>
      <c r="D1290" s="23">
        <f>D1262-D1289</f>
        <v>1838895.5999999866</v>
      </c>
      <c r="E1290" s="47" t="s">
        <v>76</v>
      </c>
      <c r="F1290" s="48"/>
      <c r="G1290" s="26"/>
    </row>
    <row r="1291" spans="1:9">
      <c r="A1291" s="15"/>
      <c r="B1291" s="15"/>
      <c r="C1291" s="15"/>
      <c r="D1291" s="27"/>
      <c r="E1291" s="47" t="s">
        <v>77</v>
      </c>
      <c r="F1291" s="48"/>
      <c r="G1291" s="30"/>
    </row>
    <row r="1292" spans="1:9">
      <c r="A1292" s="15"/>
      <c r="B1292" s="15"/>
      <c r="C1292" s="15"/>
      <c r="D1292" s="31"/>
      <c r="E1292" s="47" t="s">
        <v>78</v>
      </c>
      <c r="F1292" s="48"/>
      <c r="G1292" s="34">
        <f>G1262-G1289</f>
        <v>-2633011.9799999995</v>
      </c>
    </row>
    <row r="1293" spans="1:9" ht="24" thickBot="1">
      <c r="A1293" s="15"/>
      <c r="B1293" s="15"/>
      <c r="C1293" s="15"/>
      <c r="D1293" s="35">
        <f>D1199+D1290</f>
        <v>24936817.849999987</v>
      </c>
      <c r="E1293" s="47" t="s">
        <v>79</v>
      </c>
      <c r="F1293" s="48"/>
      <c r="G1293" s="38">
        <f>G1199+G1292</f>
        <v>24936817.849999994</v>
      </c>
      <c r="I1293" s="3">
        <f>G1293-24936817.85</f>
        <v>0</v>
      </c>
    </row>
    <row r="1294" spans="1:9" ht="24" thickTop="1"/>
    <row r="1296" spans="1:9">
      <c r="A1296" s="51"/>
      <c r="B1296" s="51"/>
      <c r="C1296" s="51"/>
      <c r="D1296" s="51"/>
      <c r="E1296" s="52"/>
      <c r="F1296" s="53"/>
      <c r="G1296" s="51"/>
    </row>
    <row r="1297" spans="1:7">
      <c r="A1297" s="51"/>
      <c r="B1297" s="51"/>
      <c r="C1297" s="51"/>
      <c r="D1297" s="51"/>
      <c r="E1297" s="52"/>
      <c r="F1297" s="53"/>
      <c r="G1297" s="51"/>
    </row>
    <row r="1298" spans="1:7">
      <c r="A1298" s="51"/>
      <c r="B1298" s="51"/>
      <c r="C1298" s="51"/>
      <c r="D1298" s="51"/>
      <c r="E1298" s="52"/>
      <c r="F1298" s="53"/>
      <c r="G1298" s="54"/>
    </row>
    <row r="1299" spans="1:7">
      <c r="A1299" s="56"/>
      <c r="B1299" s="56"/>
      <c r="C1299" s="56"/>
      <c r="D1299" s="56"/>
      <c r="E1299" s="57"/>
      <c r="F1299" s="58"/>
      <c r="G1299" s="56"/>
    </row>
  </sheetData>
  <mergeCells count="60">
    <mergeCell ref="A1156:D1156"/>
    <mergeCell ref="A1192:G1192"/>
    <mergeCell ref="A1193:G1193"/>
    <mergeCell ref="A1194:G1194"/>
    <mergeCell ref="A1195:D1195"/>
    <mergeCell ref="A1264:D1264"/>
    <mergeCell ref="A979:D979"/>
    <mergeCell ref="A1048:D1048"/>
    <mergeCell ref="A1084:G1084"/>
    <mergeCell ref="A1085:G1085"/>
    <mergeCell ref="A1086:G1086"/>
    <mergeCell ref="A1087:D1087"/>
    <mergeCell ref="A870:G870"/>
    <mergeCell ref="A871:D871"/>
    <mergeCell ref="A940:D940"/>
    <mergeCell ref="A976:G976"/>
    <mergeCell ref="A977:G977"/>
    <mergeCell ref="A978:G978"/>
    <mergeCell ref="A761:G761"/>
    <mergeCell ref="A762:G762"/>
    <mergeCell ref="A763:D763"/>
    <mergeCell ref="A832:D832"/>
    <mergeCell ref="A868:G868"/>
    <mergeCell ref="A869:G869"/>
    <mergeCell ref="A652:G652"/>
    <mergeCell ref="A653:G653"/>
    <mergeCell ref="A654:G654"/>
    <mergeCell ref="A655:D655"/>
    <mergeCell ref="A724:D724"/>
    <mergeCell ref="A760:G760"/>
    <mergeCell ref="A507:D507"/>
    <mergeCell ref="A543:G543"/>
    <mergeCell ref="A544:G544"/>
    <mergeCell ref="A545:G545"/>
    <mergeCell ref="A546:D546"/>
    <mergeCell ref="A616:D616"/>
    <mergeCell ref="A330:D330"/>
    <mergeCell ref="A399:D399"/>
    <mergeCell ref="A435:G435"/>
    <mergeCell ref="A436:G436"/>
    <mergeCell ref="A437:G437"/>
    <mergeCell ref="A438:D438"/>
    <mergeCell ref="A221:G221"/>
    <mergeCell ref="A222:D222"/>
    <mergeCell ref="A291:D291"/>
    <mergeCell ref="A327:G327"/>
    <mergeCell ref="A328:G328"/>
    <mergeCell ref="A329:G329"/>
    <mergeCell ref="A112:G112"/>
    <mergeCell ref="A113:G113"/>
    <mergeCell ref="A114:D114"/>
    <mergeCell ref="A183:D183"/>
    <mergeCell ref="A219:G219"/>
    <mergeCell ref="A220:G220"/>
    <mergeCell ref="A1:G1"/>
    <mergeCell ref="A2:G2"/>
    <mergeCell ref="A3:G3"/>
    <mergeCell ref="A4:D4"/>
    <mergeCell ref="A74:D74"/>
    <mergeCell ref="A111:G1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2018-07-10T08:47:52Z</dcterms:created>
  <dcterms:modified xsi:type="dcterms:W3CDTF">2018-07-10T08:48:22Z</dcterms:modified>
</cp:coreProperties>
</file>